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b76d697467a72dc9/Documentos/Mestrado/Bernardo/Institutional Specialization/Novo/Codes and Data/"/>
    </mc:Choice>
  </mc:AlternateContent>
  <xr:revisionPtr revIDLastSave="210" documentId="13_ncr:1_{C0F2FA45-5C24-4E53-8910-318C83E35881}" xr6:coauthVersionLast="47" xr6:coauthVersionMax="47" xr10:uidLastSave="{022C1060-1103-4974-8E0E-AEDA3134C3F4}"/>
  <bookViews>
    <workbookView xWindow="-108" yWindow="-108" windowWidth="23256" windowHeight="12456" tabRatio="864" xr2:uid="{00000000-000D-0000-FFFF-FFFF00000000}"/>
  </bookViews>
  <sheets>
    <sheet name="Paste_dataset" sheetId="17" r:id="rId1"/>
    <sheet name="Table_2" sheetId="18" r:id="rId2"/>
    <sheet name="Figure_5" sheetId="16" r:id="rId3"/>
    <sheet name="shocks" sheetId="2" r:id="rId4"/>
    <sheet name="xconst - Low (weig)" sheetId="3" r:id="rId5"/>
    <sheet name="xconst - High (weig)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18" l="1"/>
  <c r="D39" i="18"/>
  <c r="C39" i="18"/>
  <c r="E38" i="18"/>
  <c r="D38" i="18"/>
  <c r="C38" i="18"/>
  <c r="E37" i="18"/>
  <c r="D37" i="18"/>
  <c r="C37" i="18"/>
  <c r="E36" i="18"/>
  <c r="D36" i="18"/>
  <c r="C36" i="18"/>
  <c r="E35" i="18"/>
  <c r="D35" i="18"/>
  <c r="C35" i="18"/>
  <c r="E34" i="18"/>
  <c r="D34" i="18"/>
  <c r="C34" i="18"/>
  <c r="E33" i="18"/>
  <c r="D33" i="18"/>
  <c r="C33" i="18"/>
  <c r="E32" i="18"/>
  <c r="D32" i="18"/>
  <c r="C32" i="18"/>
  <c r="E31" i="18"/>
  <c r="D31" i="18"/>
  <c r="C31" i="18"/>
  <c r="E30" i="18"/>
  <c r="D30" i="18"/>
  <c r="C30" i="18"/>
  <c r="E29" i="18"/>
  <c r="D29" i="18"/>
  <c r="C29" i="18"/>
  <c r="E28" i="18"/>
  <c r="D28" i="18"/>
  <c r="C28" i="18"/>
  <c r="E27" i="18"/>
  <c r="D27" i="18"/>
  <c r="C27" i="18"/>
  <c r="E26" i="18"/>
  <c r="D26" i="18"/>
  <c r="C26" i="18"/>
  <c r="E25" i="18"/>
  <c r="D25" i="18"/>
  <c r="C25" i="18"/>
  <c r="E24" i="18"/>
  <c r="D24" i="18"/>
  <c r="C24" i="18"/>
  <c r="E23" i="18"/>
  <c r="D23" i="18"/>
  <c r="C23" i="18"/>
  <c r="E22" i="18"/>
  <c r="D22" i="18"/>
  <c r="C22" i="18"/>
  <c r="E21" i="18"/>
  <c r="D21" i="18"/>
  <c r="C21" i="18"/>
  <c r="E20" i="18"/>
  <c r="D20" i="18"/>
  <c r="C20" i="18"/>
  <c r="E19" i="18"/>
  <c r="D19" i="18"/>
  <c r="C19" i="18"/>
  <c r="E18" i="18"/>
  <c r="D18" i="18"/>
  <c r="C18" i="18"/>
  <c r="E17" i="18"/>
  <c r="D17" i="18"/>
  <c r="C17" i="18"/>
  <c r="E16" i="18"/>
  <c r="D16" i="18"/>
  <c r="C16" i="18"/>
  <c r="E15" i="18"/>
  <c r="D15" i="18"/>
  <c r="C15" i="18"/>
  <c r="E14" i="18"/>
  <c r="D14" i="18"/>
  <c r="C14" i="18"/>
  <c r="E13" i="18"/>
  <c r="D13" i="18"/>
  <c r="C13" i="18"/>
  <c r="E12" i="18"/>
  <c r="D12" i="18"/>
  <c r="C12" i="18"/>
  <c r="E11" i="18"/>
  <c r="D11" i="18"/>
  <c r="C11" i="18"/>
  <c r="C40" i="18" s="1"/>
  <c r="E10" i="18"/>
  <c r="D10" i="18"/>
  <c r="C10" i="18"/>
  <c r="E9" i="18"/>
  <c r="D9" i="18"/>
  <c r="C9" i="18"/>
  <c r="E8" i="18"/>
  <c r="D8" i="18"/>
  <c r="C8" i="18"/>
  <c r="E7" i="18"/>
  <c r="D7" i="18"/>
  <c r="C7" i="18"/>
  <c r="E6" i="18"/>
  <c r="D6" i="18"/>
  <c r="D40" i="18" s="1"/>
  <c r="C6" i="18"/>
  <c r="E5" i="18"/>
  <c r="D5" i="18"/>
  <c r="C5" i="18"/>
  <c r="E4" i="18"/>
  <c r="D4" i="18"/>
  <c r="C4" i="18"/>
  <c r="G40" i="18"/>
  <c r="I7" i="3"/>
  <c r="H8" i="3"/>
  <c r="E2" i="3"/>
  <c r="E21" i="3"/>
  <c r="E5" i="2"/>
  <c r="E6" i="2"/>
  <c r="E7" i="2"/>
  <c r="E8" i="2"/>
  <c r="E9" i="2"/>
  <c r="E10" i="2"/>
  <c r="E11" i="2"/>
  <c r="E12" i="2"/>
  <c r="D20" i="3" s="1"/>
  <c r="E13" i="2"/>
  <c r="E14" i="2"/>
  <c r="E15" i="2"/>
  <c r="E16" i="2"/>
  <c r="E17" i="2"/>
  <c r="E18" i="2"/>
  <c r="E19" i="2"/>
  <c r="D4" i="3" s="1"/>
  <c r="E20" i="2"/>
  <c r="E21" i="2"/>
  <c r="E22" i="2"/>
  <c r="E23" i="2"/>
  <c r="E24" i="2"/>
  <c r="E25" i="2"/>
  <c r="E26" i="2"/>
  <c r="E27" i="2"/>
  <c r="D4" i="4" s="1"/>
  <c r="E28" i="2"/>
  <c r="E29" i="2"/>
  <c r="E30" i="2"/>
  <c r="E31" i="2"/>
  <c r="E32" i="2"/>
  <c r="E33" i="2"/>
  <c r="E34" i="2"/>
  <c r="E35" i="2"/>
  <c r="D13" i="4" s="1"/>
  <c r="E36" i="2"/>
  <c r="E37" i="2"/>
  <c r="E38" i="2"/>
  <c r="E39" i="2"/>
  <c r="D13" i="3"/>
  <c r="D12" i="3"/>
  <c r="D17" i="3"/>
  <c r="E4" i="2"/>
  <c r="D5" i="2"/>
  <c r="D6" i="2"/>
  <c r="D7" i="2"/>
  <c r="D8" i="2"/>
  <c r="D9" i="2"/>
  <c r="C12" i="3" s="1"/>
  <c r="D10" i="2"/>
  <c r="D11" i="2"/>
  <c r="D12" i="2"/>
  <c r="C20" i="3" s="1"/>
  <c r="D13" i="2"/>
  <c r="D14" i="2"/>
  <c r="D15" i="2"/>
  <c r="D16" i="2"/>
  <c r="D17" i="2"/>
  <c r="D18" i="2"/>
  <c r="D19" i="2"/>
  <c r="D20" i="2"/>
  <c r="C5" i="3" s="1"/>
  <c r="D21" i="2"/>
  <c r="D22" i="2"/>
  <c r="D23" i="2"/>
  <c r="D24" i="2"/>
  <c r="D25" i="2"/>
  <c r="D26" i="2"/>
  <c r="D27" i="2"/>
  <c r="C4" i="4" s="1"/>
  <c r="D28" i="2"/>
  <c r="C15" i="4" s="1"/>
  <c r="D29" i="2"/>
  <c r="D30" i="2"/>
  <c r="D31" i="2"/>
  <c r="D32" i="2"/>
  <c r="D33" i="2"/>
  <c r="D34" i="2"/>
  <c r="D35" i="2"/>
  <c r="C13" i="4" s="1"/>
  <c r="D36" i="2"/>
  <c r="C12" i="4" s="1"/>
  <c r="D37" i="2"/>
  <c r="D38" i="2"/>
  <c r="D39" i="2"/>
  <c r="C17" i="3"/>
  <c r="C4" i="3"/>
  <c r="D4" i="2"/>
  <c r="C5" i="2"/>
  <c r="C6" i="2"/>
  <c r="C7" i="2"/>
  <c r="C8" i="2"/>
  <c r="C9" i="2"/>
  <c r="C10" i="2"/>
  <c r="C11" i="2"/>
  <c r="B17" i="3" s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B3" i="4" s="1"/>
  <c r="C27" i="2"/>
  <c r="B4" i="4" s="1"/>
  <c r="C28" i="2"/>
  <c r="C29" i="2"/>
  <c r="C30" i="2"/>
  <c r="C31" i="2"/>
  <c r="C32" i="2"/>
  <c r="C33" i="2"/>
  <c r="C34" i="2"/>
  <c r="C35" i="2"/>
  <c r="B13" i="4" s="1"/>
  <c r="C36" i="2"/>
  <c r="C37" i="2"/>
  <c r="C38" i="2"/>
  <c r="C39" i="2"/>
  <c r="B20" i="3"/>
  <c r="B5" i="3"/>
  <c r="B7" i="3"/>
  <c r="B15" i="4"/>
  <c r="B17" i="4"/>
  <c r="B19" i="4"/>
  <c r="B14" i="4"/>
  <c r="B11" i="4"/>
  <c r="C4" i="2"/>
  <c r="C2" i="3"/>
  <c r="D10" i="3"/>
  <c r="D14" i="3"/>
  <c r="D15" i="3"/>
  <c r="D16" i="3"/>
  <c r="D9" i="3"/>
  <c r="D8" i="3"/>
  <c r="D2" i="3"/>
  <c r="D3" i="3"/>
  <c r="D18" i="3"/>
  <c r="D19" i="3"/>
  <c r="D5" i="3"/>
  <c r="D6" i="3"/>
  <c r="D7" i="3"/>
  <c r="D8" i="4"/>
  <c r="D2" i="4"/>
  <c r="D19" i="4"/>
  <c r="D3" i="4"/>
  <c r="D15" i="4"/>
  <c r="D9" i="4"/>
  <c r="D17" i="4"/>
  <c r="D16" i="4"/>
  <c r="D10" i="4"/>
  <c r="D14" i="4"/>
  <c r="D7" i="4"/>
  <c r="D12" i="4"/>
  <c r="D5" i="4"/>
  <c r="D11" i="4"/>
  <c r="D6" i="4"/>
  <c r="D11" i="3"/>
  <c r="C13" i="3"/>
  <c r="C14" i="3"/>
  <c r="C15" i="3"/>
  <c r="C16" i="3"/>
  <c r="C9" i="3"/>
  <c r="C10" i="3"/>
  <c r="C8" i="3"/>
  <c r="C3" i="3"/>
  <c r="C18" i="3"/>
  <c r="C19" i="3"/>
  <c r="C6" i="3"/>
  <c r="C7" i="3"/>
  <c r="C8" i="4"/>
  <c r="C2" i="4"/>
  <c r="C19" i="4"/>
  <c r="C3" i="4"/>
  <c r="C9" i="4"/>
  <c r="C17" i="4"/>
  <c r="C16" i="4"/>
  <c r="C10" i="4"/>
  <c r="C14" i="4"/>
  <c r="C7" i="4"/>
  <c r="C5" i="4"/>
  <c r="C11" i="4"/>
  <c r="C6" i="4"/>
  <c r="B13" i="3"/>
  <c r="B14" i="3"/>
  <c r="B15" i="3"/>
  <c r="B16" i="3"/>
  <c r="B12" i="3"/>
  <c r="B9" i="3"/>
  <c r="B10" i="3"/>
  <c r="B8" i="3"/>
  <c r="B2" i="3"/>
  <c r="B3" i="3"/>
  <c r="B18" i="3"/>
  <c r="B19" i="3"/>
  <c r="B4" i="3"/>
  <c r="B6" i="3"/>
  <c r="B8" i="4"/>
  <c r="B2" i="4"/>
  <c r="B9" i="4"/>
  <c r="B16" i="4"/>
  <c r="B10" i="4"/>
  <c r="B7" i="4"/>
  <c r="B12" i="4"/>
  <c r="B5" i="4"/>
  <c r="B6" i="4"/>
  <c r="B11" i="3"/>
  <c r="H12" i="3"/>
  <c r="H10" i="4"/>
  <c r="E40" i="18" l="1"/>
  <c r="F16" i="18" s="1"/>
  <c r="E40" i="2"/>
  <c r="D40" i="2"/>
  <c r="C11" i="3"/>
  <c r="F17" i="18" l="1"/>
  <c r="F32" i="18"/>
  <c r="F36" i="18"/>
  <c r="F27" i="18"/>
  <c r="F39" i="18"/>
  <c r="F21" i="18"/>
  <c r="F9" i="18"/>
  <c r="F29" i="18"/>
  <c r="F38" i="18"/>
  <c r="F11" i="18"/>
  <c r="F30" i="18"/>
  <c r="F13" i="18"/>
  <c r="F24" i="18"/>
  <c r="F5" i="18"/>
  <c r="F4" i="18"/>
  <c r="F28" i="18"/>
  <c r="F20" i="18"/>
  <c r="F31" i="18"/>
  <c r="F23" i="18"/>
  <c r="F26" i="18"/>
  <c r="F7" i="18"/>
  <c r="F14" i="18"/>
  <c r="F19" i="18"/>
  <c r="F37" i="18"/>
  <c r="F35" i="18"/>
  <c r="F12" i="18"/>
  <c r="F34" i="18"/>
  <c r="F15" i="18"/>
  <c r="F22" i="18"/>
  <c r="F18" i="18"/>
  <c r="F33" i="18"/>
  <c r="F10" i="18"/>
  <c r="F8" i="18"/>
  <c r="F25" i="18"/>
  <c r="F6" i="18"/>
  <c r="E6" i="3"/>
  <c r="E4" i="4"/>
  <c r="E4" i="3"/>
  <c r="E3" i="3"/>
  <c r="E3" i="4"/>
  <c r="E19" i="4"/>
  <c r="E2" i="4"/>
  <c r="E7" i="4"/>
  <c r="C40" i="2"/>
  <c r="H26" i="3"/>
  <c r="H24" i="3"/>
  <c r="H22" i="3"/>
  <c r="H20" i="3"/>
  <c r="H18" i="3"/>
  <c r="H16" i="3"/>
  <c r="H14" i="3"/>
  <c r="H10" i="3"/>
  <c r="H36" i="4"/>
  <c r="H34" i="4"/>
  <c r="H32" i="4"/>
  <c r="H30" i="4"/>
  <c r="H28" i="4"/>
  <c r="H26" i="4"/>
  <c r="H24" i="4"/>
  <c r="H22" i="4"/>
  <c r="H20" i="4"/>
  <c r="H18" i="4"/>
  <c r="H16" i="4"/>
  <c r="H14" i="4"/>
  <c r="H12" i="4"/>
  <c r="H8" i="4"/>
  <c r="F40" i="18" l="1"/>
  <c r="E13" i="4"/>
  <c r="E19" i="3"/>
  <c r="E13" i="3"/>
  <c r="E5" i="4"/>
  <c r="E16" i="3"/>
  <c r="E10" i="4"/>
  <c r="E14" i="3"/>
  <c r="E11" i="4"/>
  <c r="E20" i="3"/>
  <c r="E8" i="4"/>
  <c r="E17" i="4"/>
  <c r="E14" i="4"/>
  <c r="E10" i="3"/>
  <c r="E8" i="3"/>
  <c r="E15" i="4"/>
  <c r="E9" i="3"/>
  <c r="E18" i="3"/>
  <c r="E16" i="4"/>
  <c r="E17" i="3"/>
  <c r="E7" i="3"/>
  <c r="E11" i="3"/>
  <c r="E12" i="3"/>
  <c r="E12" i="4"/>
  <c r="E9" i="4"/>
  <c r="E15" i="3"/>
  <c r="E5" i="3"/>
  <c r="E6" i="4"/>
  <c r="E20" i="4" l="1"/>
  <c r="F7" i="4" s="1"/>
  <c r="F14" i="3" l="1"/>
  <c r="F2" i="3"/>
  <c r="F4" i="2"/>
  <c r="F10" i="2"/>
  <c r="F11" i="2"/>
  <c r="F12" i="2"/>
  <c r="F2" i="4"/>
  <c r="F19" i="4"/>
  <c r="F10" i="4"/>
  <c r="F8" i="3"/>
  <c r="F12" i="3"/>
  <c r="F6" i="4"/>
  <c r="F12" i="4"/>
  <c r="F16" i="4"/>
  <c r="F14" i="4"/>
  <c r="F4" i="4"/>
  <c r="F9" i="4"/>
  <c r="F13" i="4"/>
  <c r="F9" i="3"/>
  <c r="F11" i="4"/>
  <c r="F3" i="4"/>
  <c r="F15" i="4"/>
  <c r="F17" i="4"/>
  <c r="F5" i="4"/>
  <c r="F8" i="4"/>
  <c r="F18" i="3"/>
  <c r="F15" i="3"/>
  <c r="F7" i="3"/>
  <c r="F24" i="2"/>
  <c r="F37" i="2"/>
  <c r="F7" i="2"/>
  <c r="F16" i="3"/>
  <c r="F26" i="2"/>
  <c r="F39" i="2"/>
  <c r="F22" i="2"/>
  <c r="F23" i="2"/>
  <c r="F38" i="2"/>
  <c r="F19" i="2"/>
  <c r="F17" i="2"/>
  <c r="F20" i="3"/>
  <c r="F28" i="2"/>
  <c r="F25" i="2"/>
  <c r="F30" i="2"/>
  <c r="F6" i="2"/>
  <c r="F15" i="2"/>
  <c r="F8" i="2"/>
  <c r="F13" i="3"/>
  <c r="F35" i="2"/>
  <c r="F13" i="2"/>
  <c r="F16" i="2"/>
  <c r="F33" i="2"/>
  <c r="F34" i="2"/>
  <c r="F18" i="2"/>
  <c r="F31" i="2"/>
  <c r="F10" i="3"/>
  <c r="F19" i="3"/>
  <c r="F29" i="2"/>
  <c r="F20" i="2"/>
  <c r="F3" i="3"/>
  <c r="F5" i="2"/>
  <c r="F6" i="3"/>
  <c r="F36" i="2"/>
  <c r="F27" i="2"/>
  <c r="F32" i="2"/>
  <c r="F14" i="2"/>
  <c r="F9" i="2"/>
  <c r="F21" i="2"/>
  <c r="F17" i="3"/>
  <c r="F4" i="3"/>
  <c r="F11" i="3"/>
  <c r="F5" i="3"/>
  <c r="I7" i="4" l="1"/>
  <c r="I8" i="4" s="1"/>
  <c r="I9" i="4" s="1"/>
  <c r="I10" i="4" s="1"/>
  <c r="I11" i="4" s="1"/>
  <c r="I12" i="4" s="1"/>
  <c r="I13" i="4" s="1"/>
  <c r="I14" i="4" s="1"/>
  <c r="I15" i="4" s="1"/>
  <c r="I16" i="4" s="1"/>
  <c r="I8" i="3"/>
  <c r="I9" i="3" s="1"/>
  <c r="I10" i="3" s="1"/>
  <c r="F21" i="3"/>
  <c r="J7" i="3"/>
  <c r="J8" i="3" s="1"/>
  <c r="J9" i="3" s="1"/>
  <c r="J7" i="4"/>
  <c r="J8" i="4" s="1"/>
  <c r="J9" i="4" s="1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J21" i="4" s="1"/>
  <c r="J22" i="4" s="1"/>
  <c r="J23" i="4" s="1"/>
  <c r="J24" i="4" s="1"/>
  <c r="J25" i="4" s="1"/>
  <c r="J26" i="4" s="1"/>
  <c r="J27" i="4" s="1"/>
  <c r="J28" i="4" s="1"/>
  <c r="J29" i="4" s="1"/>
  <c r="J30" i="4" s="1"/>
  <c r="J31" i="4" s="1"/>
  <c r="J32" i="4" s="1"/>
  <c r="J33" i="4" s="1"/>
  <c r="J34" i="4" s="1"/>
  <c r="J35" i="4" s="1"/>
  <c r="J36" i="4" s="1"/>
  <c r="J37" i="4" s="1"/>
  <c r="F20" i="4"/>
  <c r="F40" i="2"/>
  <c r="J10" i="3" l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I17" i="4"/>
  <c r="I18" i="4" s="1"/>
  <c r="I19" i="4" s="1"/>
  <c r="I20" i="4" s="1"/>
  <c r="I21" i="4" s="1"/>
  <c r="I22" i="4" s="1"/>
  <c r="I23" i="4" s="1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11" i="3"/>
  <c r="I12" i="3" l="1"/>
  <c r="I13" i="3" s="1"/>
  <c r="I14" i="3" s="1"/>
  <c r="I15" i="3" l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</calcChain>
</file>

<file path=xl/sharedStrings.xml><?xml version="1.0" encoding="utf-8"?>
<sst xmlns="http://schemas.openxmlformats.org/spreadsheetml/2006/main" count="235" uniqueCount="107">
  <si>
    <t>Norway</t>
  </si>
  <si>
    <t>Brazil</t>
  </si>
  <si>
    <t>China</t>
  </si>
  <si>
    <t>Greece</t>
  </si>
  <si>
    <t>Netherlands</t>
  </si>
  <si>
    <t>France</t>
  </si>
  <si>
    <t>Spain</t>
  </si>
  <si>
    <t>Dominican Republic</t>
  </si>
  <si>
    <t>Morocco</t>
  </si>
  <si>
    <t>Oman</t>
  </si>
  <si>
    <t>El Salvador</t>
  </si>
  <si>
    <t>Denmark</t>
  </si>
  <si>
    <t>Ecuador</t>
  </si>
  <si>
    <t>Mexico</t>
  </si>
  <si>
    <t>Peru</t>
  </si>
  <si>
    <t>Haiti</t>
  </si>
  <si>
    <t>Argentina</t>
  </si>
  <si>
    <t>Portugal</t>
  </si>
  <si>
    <t>United States</t>
  </si>
  <si>
    <t>Uruguay</t>
  </si>
  <si>
    <t>Siam</t>
  </si>
  <si>
    <t>Colombia</t>
  </si>
  <si>
    <t>Sweden</t>
  </si>
  <si>
    <t>United Kingdom</t>
  </si>
  <si>
    <t>Belgium</t>
  </si>
  <si>
    <t>Nicaragua</t>
  </si>
  <si>
    <t>Venezuela</t>
  </si>
  <si>
    <t>Bolivia</t>
  </si>
  <si>
    <t>Persia</t>
  </si>
  <si>
    <t>Ottoman Empire</t>
  </si>
  <si>
    <t>Guatemala</t>
  </si>
  <si>
    <t>Japan</t>
  </si>
  <si>
    <t>Chile</t>
  </si>
  <si>
    <t>Costa Rica</t>
  </si>
  <si>
    <t>Russia</t>
  </si>
  <si>
    <t>shock</t>
  </si>
  <si>
    <t>xc1860</t>
  </si>
  <si>
    <t>xc1900</t>
  </si>
  <si>
    <t>Mean</t>
  </si>
  <si>
    <t>weight</t>
  </si>
  <si>
    <t>auxweight</t>
  </si>
  <si>
    <t xml:space="preserve">eps </t>
  </si>
  <si>
    <t>cdf</t>
  </si>
  <si>
    <t>1841-1860</t>
  </si>
  <si>
    <t>1881-1900</t>
  </si>
  <si>
    <t>Executive constraints</t>
  </si>
  <si>
    <t>Trade</t>
  </si>
  <si>
    <t>Small-shock group</t>
  </si>
  <si>
    <t>Large-shock group</t>
  </si>
  <si>
    <t xml:space="preserve">Weight </t>
  </si>
  <si>
    <t>xconst_bef</t>
  </si>
  <si>
    <t>xconst_aft</t>
  </si>
  <si>
    <t>Austria</t>
  </si>
  <si>
    <t>country</t>
  </si>
  <si>
    <t>pol_bef</t>
  </si>
  <si>
    <t>pol_aft</t>
  </si>
  <si>
    <t>pt_bef</t>
  </si>
  <si>
    <t>pt_aft</t>
  </si>
  <si>
    <t>dpol1</t>
  </si>
  <si>
    <t>dxconst</t>
  </si>
  <si>
    <t>shock_polbef</t>
  </si>
  <si>
    <t>shock_xconstbef</t>
  </si>
  <si>
    <t>_est_OLS</t>
  </si>
  <si>
    <t>_est_Tobit</t>
  </si>
  <si>
    <t>imp_pol1</t>
  </si>
  <si>
    <t>imp_xconst</t>
  </si>
  <si>
    <t>_est_Probit</t>
  </si>
  <si>
    <t>code</t>
  </si>
  <si>
    <t>ARG</t>
  </si>
  <si>
    <t>AUS</t>
  </si>
  <si>
    <t>BEL</t>
  </si>
  <si>
    <t>BOL</t>
  </si>
  <si>
    <t>BRA</t>
  </si>
  <si>
    <t>CHL</t>
  </si>
  <si>
    <t>CHN</t>
  </si>
  <si>
    <t>COL</t>
  </si>
  <si>
    <t>CR</t>
  </si>
  <si>
    <t>DEN</t>
  </si>
  <si>
    <t>DOM</t>
  </si>
  <si>
    <t>ECU</t>
  </si>
  <si>
    <t>ES</t>
  </si>
  <si>
    <t>FRA</t>
  </si>
  <si>
    <t>GRE</t>
  </si>
  <si>
    <t>GUA</t>
  </si>
  <si>
    <t>HAI</t>
  </si>
  <si>
    <t>JAP</t>
  </si>
  <si>
    <t>MEX</t>
  </si>
  <si>
    <t>MOR</t>
  </si>
  <si>
    <t>NL</t>
  </si>
  <si>
    <t>NIC</t>
  </si>
  <si>
    <t>NOR</t>
  </si>
  <si>
    <t>OMA</t>
  </si>
  <si>
    <t>OE</t>
  </si>
  <si>
    <t>IRA</t>
  </si>
  <si>
    <t>PRU</t>
  </si>
  <si>
    <t>POR</t>
  </si>
  <si>
    <t>RUS</t>
  </si>
  <si>
    <t>THA</t>
  </si>
  <si>
    <t>SPA</t>
  </si>
  <si>
    <t>SWE</t>
  </si>
  <si>
    <t>UK</t>
  </si>
  <si>
    <t>US</t>
  </si>
  <si>
    <t>URU</t>
  </si>
  <si>
    <t>VNZ</t>
  </si>
  <si>
    <t>Country</t>
  </si>
  <si>
    <t>Trade Shock</t>
  </si>
  <si>
    <t>Data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</si>
</sst>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1" x14ac:knownFonts="1"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164" fontId="0" fillId="0" borderId="0" xfId="0" applyNumberFormat="1"/>
    <xf numFmtId="0" fontId="0" fillId="2" borderId="4" xfId="0" applyFill="1" applyBorder="1"/>
    <xf numFmtId="166" fontId="0" fillId="2" borderId="4" xfId="0" applyNumberFormat="1" applyFill="1" applyBorder="1" applyAlignment="1">
      <alignment horizontal="center"/>
    </xf>
    <xf numFmtId="166" fontId="0" fillId="2" borderId="5" xfId="0" applyNumberFormat="1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0" fillId="2" borderId="1" xfId="0" applyFill="1" applyBorder="1"/>
    <xf numFmtId="166" fontId="0" fillId="2" borderId="1" xfId="0" applyNumberFormat="1" applyFill="1" applyBorder="1" applyAlignment="1">
      <alignment horizontal="center"/>
    </xf>
    <xf numFmtId="166" fontId="0" fillId="2" borderId="2" xfId="0" applyNumberForma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0" fontId="0" fillId="3" borderId="1" xfId="0" applyFill="1" applyBorder="1"/>
    <xf numFmtId="166" fontId="0" fillId="3" borderId="1" xfId="0" applyNumberFormat="1" applyFill="1" applyBorder="1" applyAlignment="1">
      <alignment horizontal="center"/>
    </xf>
    <xf numFmtId="166" fontId="0" fillId="3" borderId="2" xfId="0" applyNumberForma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0" fontId="0" fillId="3" borderId="8" xfId="0" applyFill="1" applyBorder="1"/>
    <xf numFmtId="166" fontId="0" fillId="3" borderId="8" xfId="0" applyNumberFormat="1" applyFill="1" applyBorder="1" applyAlignment="1">
      <alignment horizontal="center"/>
    </xf>
    <xf numFmtId="166" fontId="0" fillId="3" borderId="9" xfId="0" applyNumberFormat="1" applyFill="1" applyBorder="1" applyAlignment="1">
      <alignment horizontal="center"/>
    </xf>
    <xf numFmtId="165" fontId="0" fillId="3" borderId="10" xfId="0" applyNumberFormat="1" applyFill="1" applyBorder="1" applyAlignment="1">
      <alignment horizontal="center"/>
    </xf>
    <xf numFmtId="165" fontId="0" fillId="3" borderId="11" xfId="0" applyNumberFormat="1" applyFill="1" applyBorder="1" applyAlignment="1">
      <alignment horizontal="center"/>
    </xf>
    <xf numFmtId="1" fontId="0" fillId="0" borderId="0" xfId="0" applyNumberFormat="1"/>
    <xf numFmtId="0" fontId="0" fillId="4" borderId="0" xfId="0" applyFill="1"/>
    <xf numFmtId="0" fontId="0" fillId="4" borderId="0" xfId="0" quotePrefix="1" applyFill="1"/>
    <xf numFmtId="165" fontId="0" fillId="4" borderId="0" xfId="0" applyNumberFormat="1" applyFill="1"/>
    <xf numFmtId="164" fontId="0" fillId="4" borderId="0" xfId="0" quotePrefix="1" applyNumberFormat="1" applyFill="1"/>
    <xf numFmtId="164" fontId="0" fillId="4" borderId="0" xfId="0" applyNumberFormat="1" applyFill="1"/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12" xfId="0" applyBorder="1"/>
    <xf numFmtId="165" fontId="0" fillId="0" borderId="12" xfId="0" applyNumberFormat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6" xfId="0" applyBorder="1"/>
    <xf numFmtId="166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13" xfId="0" applyBorder="1"/>
    <xf numFmtId="166" fontId="0" fillId="0" borderId="13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1841-1860</a:t>
            </a:r>
          </a:p>
        </c:rich>
      </c:tx>
      <c:layout>
        <c:manualLayout>
          <c:xMode val="edge"/>
          <c:yMode val="edge"/>
          <c:x val="0.43149993092968641"/>
          <c:y val="2.43161094224924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Small-shock group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'xconst - Low (weig)'!$H$7:$H$27</c:f>
              <c:numCache>
                <c:formatCode>General</c:formatCode>
                <c:ptCount val="21"/>
                <c:pt idx="0">
                  <c:v>1</c:v>
                </c:pt>
                <c:pt idx="1">
                  <c:v>1.4999</c:v>
                </c:pt>
                <c:pt idx="2">
                  <c:v>1.5</c:v>
                </c:pt>
                <c:pt idx="3">
                  <c:v>1.6999</c:v>
                </c:pt>
                <c:pt idx="4">
                  <c:v>1.7</c:v>
                </c:pt>
                <c:pt idx="5">
                  <c:v>1.8399000000000001</c:v>
                </c:pt>
                <c:pt idx="6">
                  <c:v>1.84</c:v>
                </c:pt>
                <c:pt idx="7">
                  <c:v>2.4499</c:v>
                </c:pt>
                <c:pt idx="8">
                  <c:v>2.4500000000000002</c:v>
                </c:pt>
                <c:pt idx="9">
                  <c:v>2.6698999999999997</c:v>
                </c:pt>
                <c:pt idx="10">
                  <c:v>2.67</c:v>
                </c:pt>
                <c:pt idx="11">
                  <c:v>2.9998999999999998</c:v>
                </c:pt>
                <c:pt idx="12">
                  <c:v>3</c:v>
                </c:pt>
                <c:pt idx="13">
                  <c:v>3.3998999999999997</c:v>
                </c:pt>
                <c:pt idx="14">
                  <c:v>3.4</c:v>
                </c:pt>
                <c:pt idx="15">
                  <c:v>4.0998999999999999</c:v>
                </c:pt>
                <c:pt idx="16">
                  <c:v>4.0999999999999996</c:v>
                </c:pt>
                <c:pt idx="17">
                  <c:v>5.6499000000000006</c:v>
                </c:pt>
                <c:pt idx="18">
                  <c:v>5.65</c:v>
                </c:pt>
                <c:pt idx="19">
                  <c:v>6.9999000000000002</c:v>
                </c:pt>
                <c:pt idx="20">
                  <c:v>7</c:v>
                </c:pt>
              </c:numCache>
            </c:numRef>
          </c:xVal>
          <c:yVal>
            <c:numRef>
              <c:f>'xconst - Low (weig)'!$I$7:$I$27</c:f>
              <c:numCache>
                <c:formatCode>0.000</c:formatCode>
                <c:ptCount val="21"/>
                <c:pt idx="0">
                  <c:v>0.34501251028608682</c:v>
                </c:pt>
                <c:pt idx="1">
                  <c:v>0.34501251028608682</c:v>
                </c:pt>
                <c:pt idx="2">
                  <c:v>0.43298426120524569</c:v>
                </c:pt>
                <c:pt idx="3">
                  <c:v>0.43298426120524569</c:v>
                </c:pt>
                <c:pt idx="4">
                  <c:v>0.43298426120524569</c:v>
                </c:pt>
                <c:pt idx="5">
                  <c:v>0.43298426120524569</c:v>
                </c:pt>
                <c:pt idx="6">
                  <c:v>0.49742064531114383</c:v>
                </c:pt>
                <c:pt idx="7">
                  <c:v>0.49742064531114383</c:v>
                </c:pt>
                <c:pt idx="8">
                  <c:v>0.49742064531114383</c:v>
                </c:pt>
                <c:pt idx="9">
                  <c:v>0.49742064531114383</c:v>
                </c:pt>
                <c:pt idx="10">
                  <c:v>0.49742064531114383</c:v>
                </c:pt>
                <c:pt idx="11">
                  <c:v>0.49742064531114383</c:v>
                </c:pt>
                <c:pt idx="12">
                  <c:v>0.91721010212049647</c:v>
                </c:pt>
                <c:pt idx="13">
                  <c:v>0.91721010212049647</c:v>
                </c:pt>
                <c:pt idx="14">
                  <c:v>0.9558665488406175</c:v>
                </c:pt>
                <c:pt idx="15">
                  <c:v>0.9558665488406175</c:v>
                </c:pt>
                <c:pt idx="16">
                  <c:v>0.9558665488406175</c:v>
                </c:pt>
                <c:pt idx="17">
                  <c:v>0.9558665488406175</c:v>
                </c:pt>
                <c:pt idx="18">
                  <c:v>0.9558665488406175</c:v>
                </c:pt>
                <c:pt idx="19">
                  <c:v>0.9558665488406175</c:v>
                </c:pt>
                <c:pt idx="20">
                  <c:v>0.99999999999999967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42-4D75-A53B-3D404114F20D}"/>
            </c:ext>
          </c:extLst>
        </c:ser>
        <c:ser>
          <c:idx val="1"/>
          <c:order val="1"/>
          <c:tx>
            <c:v>Large-shock group</c:v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'xconst - High (weig)'!$H$7:$H$37</c:f>
              <c:numCache>
                <c:formatCode>0.0000</c:formatCode>
                <c:ptCount val="31"/>
                <c:pt idx="0">
                  <c:v>1</c:v>
                </c:pt>
                <c:pt idx="1">
                  <c:v>1.3998999999999999</c:v>
                </c:pt>
                <c:pt idx="2">
                  <c:v>1.4</c:v>
                </c:pt>
                <c:pt idx="3">
                  <c:v>2.6999</c:v>
                </c:pt>
                <c:pt idx="4">
                  <c:v>2.7</c:v>
                </c:pt>
                <c:pt idx="5">
                  <c:v>2.9998999999999998</c:v>
                </c:pt>
                <c:pt idx="6">
                  <c:v>3</c:v>
                </c:pt>
                <c:pt idx="7">
                  <c:v>3.1999</c:v>
                </c:pt>
                <c:pt idx="8">
                  <c:v>3.2</c:v>
                </c:pt>
                <c:pt idx="9">
                  <c:v>3.2199</c:v>
                </c:pt>
                <c:pt idx="10">
                  <c:v>3.22</c:v>
                </c:pt>
                <c:pt idx="11">
                  <c:v>3.2998999999999996</c:v>
                </c:pt>
                <c:pt idx="12">
                  <c:v>3.3</c:v>
                </c:pt>
                <c:pt idx="13">
                  <c:v>3.3998999999999997</c:v>
                </c:pt>
                <c:pt idx="14">
                  <c:v>3.4</c:v>
                </c:pt>
                <c:pt idx="15">
                  <c:v>4.5499000000000001</c:v>
                </c:pt>
                <c:pt idx="16">
                  <c:v>4.55</c:v>
                </c:pt>
                <c:pt idx="17">
                  <c:v>4.7499000000000002</c:v>
                </c:pt>
                <c:pt idx="18">
                  <c:v>4.75</c:v>
                </c:pt>
                <c:pt idx="19">
                  <c:v>4.8999000000000006</c:v>
                </c:pt>
                <c:pt idx="20">
                  <c:v>4.9000000000000004</c:v>
                </c:pt>
                <c:pt idx="21">
                  <c:v>4.9999000000000002</c:v>
                </c:pt>
                <c:pt idx="22">
                  <c:v>5</c:v>
                </c:pt>
                <c:pt idx="23">
                  <c:v>5.7999000000000001</c:v>
                </c:pt>
                <c:pt idx="24">
                  <c:v>5.8</c:v>
                </c:pt>
                <c:pt idx="25">
                  <c:v>6.5998999999999999</c:v>
                </c:pt>
                <c:pt idx="26">
                  <c:v>6.6</c:v>
                </c:pt>
                <c:pt idx="27">
                  <c:v>6.6999000000000004</c:v>
                </c:pt>
                <c:pt idx="28">
                  <c:v>6.7</c:v>
                </c:pt>
                <c:pt idx="29">
                  <c:v>6.9999000000000002</c:v>
                </c:pt>
                <c:pt idx="30">
                  <c:v>7</c:v>
                </c:pt>
              </c:numCache>
            </c:numRef>
          </c:xVal>
          <c:yVal>
            <c:numRef>
              <c:f>'xconst - High (weig)'!$I$7:$I$37</c:f>
              <c:numCache>
                <c:formatCode>0.000</c:formatCode>
                <c:ptCount val="31"/>
                <c:pt idx="0">
                  <c:v>0.36120296035963678</c:v>
                </c:pt>
                <c:pt idx="1">
                  <c:v>0.36120296035963678</c:v>
                </c:pt>
                <c:pt idx="2">
                  <c:v>0.3628942172386157</c:v>
                </c:pt>
                <c:pt idx="3">
                  <c:v>0.3628942172386157</c:v>
                </c:pt>
                <c:pt idx="4">
                  <c:v>0.41009513664471675</c:v>
                </c:pt>
                <c:pt idx="5">
                  <c:v>0.41009513664471675</c:v>
                </c:pt>
                <c:pt idx="6">
                  <c:v>0.46998822043374949</c:v>
                </c:pt>
                <c:pt idx="7">
                  <c:v>0.46998822043374949</c:v>
                </c:pt>
                <c:pt idx="8">
                  <c:v>0.65477749154685283</c:v>
                </c:pt>
                <c:pt idx="9">
                  <c:v>0.65477749154685283</c:v>
                </c:pt>
                <c:pt idx="10">
                  <c:v>0.73908190508715632</c:v>
                </c:pt>
                <c:pt idx="11">
                  <c:v>0.73908190508715632</c:v>
                </c:pt>
                <c:pt idx="12">
                  <c:v>0.82078815837270103</c:v>
                </c:pt>
                <c:pt idx="13">
                  <c:v>0.82078815837270103</c:v>
                </c:pt>
                <c:pt idx="14">
                  <c:v>0.85885069883188137</c:v>
                </c:pt>
                <c:pt idx="15">
                  <c:v>0.85885069883188137</c:v>
                </c:pt>
                <c:pt idx="16">
                  <c:v>0.85885069883188137</c:v>
                </c:pt>
                <c:pt idx="17">
                  <c:v>0.85885069883188137</c:v>
                </c:pt>
                <c:pt idx="18">
                  <c:v>0.85885069883188137</c:v>
                </c:pt>
                <c:pt idx="19">
                  <c:v>0.85885069883188137</c:v>
                </c:pt>
                <c:pt idx="20">
                  <c:v>0.91714127171162141</c:v>
                </c:pt>
                <c:pt idx="21">
                  <c:v>0.91714127171162141</c:v>
                </c:pt>
                <c:pt idx="22">
                  <c:v>0.91714127171162141</c:v>
                </c:pt>
                <c:pt idx="23">
                  <c:v>0.91714127171162141</c:v>
                </c:pt>
                <c:pt idx="24">
                  <c:v>0.97427339599274287</c:v>
                </c:pt>
                <c:pt idx="25">
                  <c:v>0.97427339599274287</c:v>
                </c:pt>
                <c:pt idx="26">
                  <c:v>0.97427339599274287</c:v>
                </c:pt>
                <c:pt idx="27">
                  <c:v>0.97427339599274287</c:v>
                </c:pt>
                <c:pt idx="28">
                  <c:v>0.97427339599274287</c:v>
                </c:pt>
                <c:pt idx="29">
                  <c:v>0.97427339599274287</c:v>
                </c:pt>
                <c:pt idx="30">
                  <c:v>1.0000000000000004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42-4D75-A53B-3D404114F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255328"/>
        <c:axId val="406773536"/>
      </c:scatterChart>
      <c:valAx>
        <c:axId val="364255328"/>
        <c:scaling>
          <c:orientation val="minMax"/>
          <c:max val="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b="1">
                    <a:solidFill>
                      <a:sysClr val="windowText" lastClr="000000"/>
                    </a:solidFill>
                  </a:rPr>
                  <a:t>Executive</a:t>
                </a:r>
                <a:r>
                  <a:rPr lang="pt-BR" b="1" baseline="0">
                    <a:solidFill>
                      <a:sysClr val="windowText" lastClr="000000"/>
                    </a:solidFill>
                  </a:rPr>
                  <a:t> constraints</a:t>
                </a:r>
                <a:endParaRPr lang="pt-BR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6773536"/>
        <c:crosses val="autoZero"/>
        <c:crossBetween val="midCat"/>
        <c:majorUnit val="2"/>
      </c:valAx>
      <c:valAx>
        <c:axId val="406773536"/>
        <c:scaling>
          <c:orientation val="minMax"/>
          <c:max val="1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b="1">
                    <a:solidFill>
                      <a:sysClr val="windowText" lastClr="000000"/>
                    </a:solidFill>
                  </a:rPr>
                  <a:t>Weighted</a:t>
                </a:r>
                <a:r>
                  <a:rPr lang="pt-BR" b="1" baseline="0">
                    <a:solidFill>
                      <a:sysClr val="windowText" lastClr="000000"/>
                    </a:solidFill>
                  </a:rPr>
                  <a:t> cumulative function</a:t>
                </a:r>
                <a:endParaRPr lang="pt-BR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6425532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1881-1900</a:t>
            </a:r>
          </a:p>
        </c:rich>
      </c:tx>
      <c:layout>
        <c:manualLayout>
          <c:xMode val="edge"/>
          <c:yMode val="edge"/>
          <c:x val="0.44035550311254323"/>
          <c:y val="2.7860705248781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Small-shock group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'xconst - Low (weig)'!$H$7:$H$27</c:f>
              <c:numCache>
                <c:formatCode>General</c:formatCode>
                <c:ptCount val="21"/>
                <c:pt idx="0">
                  <c:v>1</c:v>
                </c:pt>
                <c:pt idx="1">
                  <c:v>1.4999</c:v>
                </c:pt>
                <c:pt idx="2">
                  <c:v>1.5</c:v>
                </c:pt>
                <c:pt idx="3">
                  <c:v>1.6999</c:v>
                </c:pt>
                <c:pt idx="4">
                  <c:v>1.7</c:v>
                </c:pt>
                <c:pt idx="5">
                  <c:v>1.8399000000000001</c:v>
                </c:pt>
                <c:pt idx="6">
                  <c:v>1.84</c:v>
                </c:pt>
                <c:pt idx="7">
                  <c:v>2.4499</c:v>
                </c:pt>
                <c:pt idx="8">
                  <c:v>2.4500000000000002</c:v>
                </c:pt>
                <c:pt idx="9">
                  <c:v>2.6698999999999997</c:v>
                </c:pt>
                <c:pt idx="10">
                  <c:v>2.67</c:v>
                </c:pt>
                <c:pt idx="11">
                  <c:v>2.9998999999999998</c:v>
                </c:pt>
                <c:pt idx="12">
                  <c:v>3</c:v>
                </c:pt>
                <c:pt idx="13">
                  <c:v>3.3998999999999997</c:v>
                </c:pt>
                <c:pt idx="14">
                  <c:v>3.4</c:v>
                </c:pt>
                <c:pt idx="15">
                  <c:v>4.0998999999999999</c:v>
                </c:pt>
                <c:pt idx="16">
                  <c:v>4.0999999999999996</c:v>
                </c:pt>
                <c:pt idx="17">
                  <c:v>5.6499000000000006</c:v>
                </c:pt>
                <c:pt idx="18">
                  <c:v>5.65</c:v>
                </c:pt>
                <c:pt idx="19">
                  <c:v>6.9999000000000002</c:v>
                </c:pt>
                <c:pt idx="20">
                  <c:v>7</c:v>
                </c:pt>
              </c:numCache>
            </c:numRef>
          </c:xVal>
          <c:yVal>
            <c:numRef>
              <c:f>'xconst - Low (weig)'!$J$7:$J$27</c:f>
              <c:numCache>
                <c:formatCode>0.000</c:formatCode>
                <c:ptCount val="21"/>
                <c:pt idx="0">
                  <c:v>0.20717208785141031</c:v>
                </c:pt>
                <c:pt idx="1">
                  <c:v>0.20717208785141031</c:v>
                </c:pt>
                <c:pt idx="2">
                  <c:v>0.20717208785141031</c:v>
                </c:pt>
                <c:pt idx="3">
                  <c:v>0.20717208785141031</c:v>
                </c:pt>
                <c:pt idx="4">
                  <c:v>0.24971589760767782</c:v>
                </c:pt>
                <c:pt idx="5">
                  <c:v>0.24971589760767782</c:v>
                </c:pt>
                <c:pt idx="6">
                  <c:v>0.24971589760767782</c:v>
                </c:pt>
                <c:pt idx="7">
                  <c:v>0.24971589760767782</c:v>
                </c:pt>
                <c:pt idx="8">
                  <c:v>0.30108818860209824</c:v>
                </c:pt>
                <c:pt idx="9">
                  <c:v>0.30108818860209824</c:v>
                </c:pt>
                <c:pt idx="10">
                  <c:v>0.38554669302970701</c:v>
                </c:pt>
                <c:pt idx="11">
                  <c:v>0.38554669302970701</c:v>
                </c:pt>
                <c:pt idx="12">
                  <c:v>0.74504696409904303</c:v>
                </c:pt>
                <c:pt idx="13">
                  <c:v>0.74504696409904303</c:v>
                </c:pt>
                <c:pt idx="14">
                  <c:v>0.74504696409904303</c:v>
                </c:pt>
                <c:pt idx="15">
                  <c:v>0.74504696409904303</c:v>
                </c:pt>
                <c:pt idx="16">
                  <c:v>0.78531402951734897</c:v>
                </c:pt>
                <c:pt idx="17">
                  <c:v>0.78531402951734897</c:v>
                </c:pt>
                <c:pt idx="18">
                  <c:v>0.87328578043650784</c:v>
                </c:pt>
                <c:pt idx="19">
                  <c:v>0.87328578043650784</c:v>
                </c:pt>
                <c:pt idx="20">
                  <c:v>0.99999999999999967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F9-4277-9F40-7ED64223ACEE}"/>
            </c:ext>
          </c:extLst>
        </c:ser>
        <c:ser>
          <c:idx val="1"/>
          <c:order val="1"/>
          <c:tx>
            <c:v>Large-shock group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'xconst - High (weig)'!$H$7:$H$37</c:f>
              <c:numCache>
                <c:formatCode>0.0000</c:formatCode>
                <c:ptCount val="31"/>
                <c:pt idx="0">
                  <c:v>1</c:v>
                </c:pt>
                <c:pt idx="1">
                  <c:v>1.3998999999999999</c:v>
                </c:pt>
                <c:pt idx="2">
                  <c:v>1.4</c:v>
                </c:pt>
                <c:pt idx="3">
                  <c:v>2.6999</c:v>
                </c:pt>
                <c:pt idx="4">
                  <c:v>2.7</c:v>
                </c:pt>
                <c:pt idx="5">
                  <c:v>2.9998999999999998</c:v>
                </c:pt>
                <c:pt idx="6">
                  <c:v>3</c:v>
                </c:pt>
                <c:pt idx="7">
                  <c:v>3.1999</c:v>
                </c:pt>
                <c:pt idx="8">
                  <c:v>3.2</c:v>
                </c:pt>
                <c:pt idx="9">
                  <c:v>3.2199</c:v>
                </c:pt>
                <c:pt idx="10">
                  <c:v>3.22</c:v>
                </c:pt>
                <c:pt idx="11">
                  <c:v>3.2998999999999996</c:v>
                </c:pt>
                <c:pt idx="12">
                  <c:v>3.3</c:v>
                </c:pt>
                <c:pt idx="13">
                  <c:v>3.3998999999999997</c:v>
                </c:pt>
                <c:pt idx="14">
                  <c:v>3.4</c:v>
                </c:pt>
                <c:pt idx="15">
                  <c:v>4.5499000000000001</c:v>
                </c:pt>
                <c:pt idx="16">
                  <c:v>4.55</c:v>
                </c:pt>
                <c:pt idx="17">
                  <c:v>4.7499000000000002</c:v>
                </c:pt>
                <c:pt idx="18">
                  <c:v>4.75</c:v>
                </c:pt>
                <c:pt idx="19">
                  <c:v>4.8999000000000006</c:v>
                </c:pt>
                <c:pt idx="20">
                  <c:v>4.9000000000000004</c:v>
                </c:pt>
                <c:pt idx="21">
                  <c:v>4.9999000000000002</c:v>
                </c:pt>
                <c:pt idx="22">
                  <c:v>5</c:v>
                </c:pt>
                <c:pt idx="23">
                  <c:v>5.7999000000000001</c:v>
                </c:pt>
                <c:pt idx="24">
                  <c:v>5.8</c:v>
                </c:pt>
                <c:pt idx="25">
                  <c:v>6.5998999999999999</c:v>
                </c:pt>
                <c:pt idx="26">
                  <c:v>6.6</c:v>
                </c:pt>
                <c:pt idx="27">
                  <c:v>6.6999000000000004</c:v>
                </c:pt>
                <c:pt idx="28">
                  <c:v>6.7</c:v>
                </c:pt>
                <c:pt idx="29">
                  <c:v>6.9999000000000002</c:v>
                </c:pt>
                <c:pt idx="30">
                  <c:v>7</c:v>
                </c:pt>
              </c:numCache>
            </c:numRef>
          </c:xVal>
          <c:yVal>
            <c:numRef>
              <c:f>'xconst - High (weig)'!$J$7:$J$37</c:f>
              <c:numCache>
                <c:formatCode>0.000</c:formatCode>
                <c:ptCount val="31"/>
                <c:pt idx="0">
                  <c:v>0.27797488796853581</c:v>
                </c:pt>
                <c:pt idx="1">
                  <c:v>0.27797488796853581</c:v>
                </c:pt>
                <c:pt idx="2">
                  <c:v>0.27797488796853581</c:v>
                </c:pt>
                <c:pt idx="3">
                  <c:v>0.27797488796853581</c:v>
                </c:pt>
                <c:pt idx="4">
                  <c:v>0.27966614484751473</c:v>
                </c:pt>
                <c:pt idx="5">
                  <c:v>0.27966614484751473</c:v>
                </c:pt>
                <c:pt idx="6">
                  <c:v>0.40095675769779604</c:v>
                </c:pt>
                <c:pt idx="7">
                  <c:v>0.40095675769779604</c:v>
                </c:pt>
                <c:pt idx="8">
                  <c:v>0.40095675769779604</c:v>
                </c:pt>
                <c:pt idx="9">
                  <c:v>0.40095675769779604</c:v>
                </c:pt>
                <c:pt idx="10">
                  <c:v>0.40095675769779604</c:v>
                </c:pt>
                <c:pt idx="11">
                  <c:v>0.40095675769779604</c:v>
                </c:pt>
                <c:pt idx="12">
                  <c:v>0.40095675769779604</c:v>
                </c:pt>
                <c:pt idx="13">
                  <c:v>0.40095675769779604</c:v>
                </c:pt>
                <c:pt idx="14">
                  <c:v>0.40095675769779604</c:v>
                </c:pt>
                <c:pt idx="15">
                  <c:v>0.40095675769779604</c:v>
                </c:pt>
                <c:pt idx="16">
                  <c:v>0.5000827884607848</c:v>
                </c:pt>
                <c:pt idx="17">
                  <c:v>0.5000827884607848</c:v>
                </c:pt>
                <c:pt idx="18">
                  <c:v>0.5000827884607848</c:v>
                </c:pt>
                <c:pt idx="19">
                  <c:v>0.5000827884607848</c:v>
                </c:pt>
                <c:pt idx="20">
                  <c:v>0.5000827884607848</c:v>
                </c:pt>
                <c:pt idx="21">
                  <c:v>0.5000827884607848</c:v>
                </c:pt>
                <c:pt idx="22">
                  <c:v>0.5817890417463295</c:v>
                </c:pt>
                <c:pt idx="23">
                  <c:v>0.5817890417463295</c:v>
                </c:pt>
                <c:pt idx="24">
                  <c:v>0.5817890417463295</c:v>
                </c:pt>
                <c:pt idx="25">
                  <c:v>0.5817890417463295</c:v>
                </c:pt>
                <c:pt idx="26">
                  <c:v>0.64007961462606955</c:v>
                </c:pt>
                <c:pt idx="27">
                  <c:v>0.64007961462606955</c:v>
                </c:pt>
                <c:pt idx="28">
                  <c:v>0.69997269841510223</c:v>
                </c:pt>
                <c:pt idx="29">
                  <c:v>0.69997269841510223</c:v>
                </c:pt>
                <c:pt idx="30">
                  <c:v>1.0000000000000002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F9-4277-9F40-7ED64223A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318128"/>
        <c:axId val="247566048"/>
      </c:scatterChart>
      <c:valAx>
        <c:axId val="364318128"/>
        <c:scaling>
          <c:orientation val="minMax"/>
          <c:max val="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b="1">
                    <a:solidFill>
                      <a:sysClr val="windowText" lastClr="000000"/>
                    </a:solidFill>
                  </a:rPr>
                  <a:t>Executive constraints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47566048"/>
        <c:crosses val="autoZero"/>
        <c:crossBetween val="midCat"/>
        <c:majorUnit val="2"/>
      </c:valAx>
      <c:valAx>
        <c:axId val="247566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b="1">
                    <a:solidFill>
                      <a:sysClr val="windowText" lastClr="000000"/>
                    </a:solidFill>
                  </a:rPr>
                  <a:t>Weighted cumulative function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beve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6431812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400"/>
              <a:t>Figure</a:t>
            </a:r>
            <a:r>
              <a:rPr lang="pt-BR" sz="1400" baseline="0"/>
              <a:t> 5</a:t>
            </a:r>
            <a:endParaRPr lang="pt-BR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Small-shock group, 1841-1860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'xconst - Low (weig)'!$H$7:$H$27</c:f>
              <c:numCache>
                <c:formatCode>General</c:formatCode>
                <c:ptCount val="21"/>
                <c:pt idx="0">
                  <c:v>1</c:v>
                </c:pt>
                <c:pt idx="1">
                  <c:v>1.4999</c:v>
                </c:pt>
                <c:pt idx="2">
                  <c:v>1.5</c:v>
                </c:pt>
                <c:pt idx="3">
                  <c:v>1.6999</c:v>
                </c:pt>
                <c:pt idx="4">
                  <c:v>1.7</c:v>
                </c:pt>
                <c:pt idx="5">
                  <c:v>1.8399000000000001</c:v>
                </c:pt>
                <c:pt idx="6">
                  <c:v>1.84</c:v>
                </c:pt>
                <c:pt idx="7">
                  <c:v>2.4499</c:v>
                </c:pt>
                <c:pt idx="8">
                  <c:v>2.4500000000000002</c:v>
                </c:pt>
                <c:pt idx="9">
                  <c:v>2.6698999999999997</c:v>
                </c:pt>
                <c:pt idx="10">
                  <c:v>2.67</c:v>
                </c:pt>
                <c:pt idx="11">
                  <c:v>2.9998999999999998</c:v>
                </c:pt>
                <c:pt idx="12">
                  <c:v>3</c:v>
                </c:pt>
                <c:pt idx="13">
                  <c:v>3.3998999999999997</c:v>
                </c:pt>
                <c:pt idx="14">
                  <c:v>3.4</c:v>
                </c:pt>
                <c:pt idx="15">
                  <c:v>4.0998999999999999</c:v>
                </c:pt>
                <c:pt idx="16">
                  <c:v>4.0999999999999996</c:v>
                </c:pt>
                <c:pt idx="17">
                  <c:v>5.6499000000000006</c:v>
                </c:pt>
                <c:pt idx="18">
                  <c:v>5.65</c:v>
                </c:pt>
                <c:pt idx="19">
                  <c:v>6.9999000000000002</c:v>
                </c:pt>
                <c:pt idx="20">
                  <c:v>7</c:v>
                </c:pt>
              </c:numCache>
            </c:numRef>
          </c:xVal>
          <c:yVal>
            <c:numRef>
              <c:f>'xconst - Low (weig)'!$I$7:$I$27</c:f>
              <c:numCache>
                <c:formatCode>0.000</c:formatCode>
                <c:ptCount val="21"/>
                <c:pt idx="0">
                  <c:v>0.34501251028608682</c:v>
                </c:pt>
                <c:pt idx="1">
                  <c:v>0.34501251028608682</c:v>
                </c:pt>
                <c:pt idx="2">
                  <c:v>0.43298426120524569</c:v>
                </c:pt>
                <c:pt idx="3">
                  <c:v>0.43298426120524569</c:v>
                </c:pt>
                <c:pt idx="4">
                  <c:v>0.43298426120524569</c:v>
                </c:pt>
                <c:pt idx="5">
                  <c:v>0.43298426120524569</c:v>
                </c:pt>
                <c:pt idx="6">
                  <c:v>0.49742064531114383</c:v>
                </c:pt>
                <c:pt idx="7">
                  <c:v>0.49742064531114383</c:v>
                </c:pt>
                <c:pt idx="8">
                  <c:v>0.49742064531114383</c:v>
                </c:pt>
                <c:pt idx="9">
                  <c:v>0.49742064531114383</c:v>
                </c:pt>
                <c:pt idx="10">
                  <c:v>0.49742064531114383</c:v>
                </c:pt>
                <c:pt idx="11">
                  <c:v>0.49742064531114383</c:v>
                </c:pt>
                <c:pt idx="12">
                  <c:v>0.91721010212049647</c:v>
                </c:pt>
                <c:pt idx="13">
                  <c:v>0.91721010212049647</c:v>
                </c:pt>
                <c:pt idx="14">
                  <c:v>0.9558665488406175</c:v>
                </c:pt>
                <c:pt idx="15">
                  <c:v>0.9558665488406175</c:v>
                </c:pt>
                <c:pt idx="16">
                  <c:v>0.9558665488406175</c:v>
                </c:pt>
                <c:pt idx="17">
                  <c:v>0.9558665488406175</c:v>
                </c:pt>
                <c:pt idx="18">
                  <c:v>0.9558665488406175</c:v>
                </c:pt>
                <c:pt idx="19">
                  <c:v>0.9558665488406175</c:v>
                </c:pt>
                <c:pt idx="20">
                  <c:v>0.99999999999999967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B4-4405-8C67-089672EA79CD}"/>
            </c:ext>
          </c:extLst>
        </c:ser>
        <c:ser>
          <c:idx val="1"/>
          <c:order val="1"/>
          <c:tx>
            <c:v>Large-shock group, 1841-1860</c:v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'xconst - High (weig)'!$H$7:$H$37</c:f>
              <c:numCache>
                <c:formatCode>0.0000</c:formatCode>
                <c:ptCount val="31"/>
                <c:pt idx="0">
                  <c:v>1</c:v>
                </c:pt>
                <c:pt idx="1">
                  <c:v>1.3998999999999999</c:v>
                </c:pt>
                <c:pt idx="2">
                  <c:v>1.4</c:v>
                </c:pt>
                <c:pt idx="3">
                  <c:v>2.6999</c:v>
                </c:pt>
                <c:pt idx="4">
                  <c:v>2.7</c:v>
                </c:pt>
                <c:pt idx="5">
                  <c:v>2.9998999999999998</c:v>
                </c:pt>
                <c:pt idx="6">
                  <c:v>3</c:v>
                </c:pt>
                <c:pt idx="7">
                  <c:v>3.1999</c:v>
                </c:pt>
                <c:pt idx="8">
                  <c:v>3.2</c:v>
                </c:pt>
                <c:pt idx="9">
                  <c:v>3.2199</c:v>
                </c:pt>
                <c:pt idx="10">
                  <c:v>3.22</c:v>
                </c:pt>
                <c:pt idx="11">
                  <c:v>3.2998999999999996</c:v>
                </c:pt>
                <c:pt idx="12">
                  <c:v>3.3</c:v>
                </c:pt>
                <c:pt idx="13">
                  <c:v>3.3998999999999997</c:v>
                </c:pt>
                <c:pt idx="14">
                  <c:v>3.4</c:v>
                </c:pt>
                <c:pt idx="15">
                  <c:v>4.5499000000000001</c:v>
                </c:pt>
                <c:pt idx="16">
                  <c:v>4.55</c:v>
                </c:pt>
                <c:pt idx="17">
                  <c:v>4.7499000000000002</c:v>
                </c:pt>
                <c:pt idx="18">
                  <c:v>4.75</c:v>
                </c:pt>
                <c:pt idx="19">
                  <c:v>4.8999000000000006</c:v>
                </c:pt>
                <c:pt idx="20">
                  <c:v>4.9000000000000004</c:v>
                </c:pt>
                <c:pt idx="21">
                  <c:v>4.9999000000000002</c:v>
                </c:pt>
                <c:pt idx="22">
                  <c:v>5</c:v>
                </c:pt>
                <c:pt idx="23">
                  <c:v>5.7999000000000001</c:v>
                </c:pt>
                <c:pt idx="24">
                  <c:v>5.8</c:v>
                </c:pt>
                <c:pt idx="25">
                  <c:v>6.5998999999999999</c:v>
                </c:pt>
                <c:pt idx="26">
                  <c:v>6.6</c:v>
                </c:pt>
                <c:pt idx="27">
                  <c:v>6.6999000000000004</c:v>
                </c:pt>
                <c:pt idx="28">
                  <c:v>6.7</c:v>
                </c:pt>
                <c:pt idx="29">
                  <c:v>6.9999000000000002</c:v>
                </c:pt>
                <c:pt idx="30">
                  <c:v>7</c:v>
                </c:pt>
              </c:numCache>
            </c:numRef>
          </c:xVal>
          <c:yVal>
            <c:numRef>
              <c:f>'xconst - High (weig)'!$I$7:$I$37</c:f>
              <c:numCache>
                <c:formatCode>0.000</c:formatCode>
                <c:ptCount val="31"/>
                <c:pt idx="0">
                  <c:v>0.36120296035963678</c:v>
                </c:pt>
                <c:pt idx="1">
                  <c:v>0.36120296035963678</c:v>
                </c:pt>
                <c:pt idx="2">
                  <c:v>0.3628942172386157</c:v>
                </c:pt>
                <c:pt idx="3">
                  <c:v>0.3628942172386157</c:v>
                </c:pt>
                <c:pt idx="4">
                  <c:v>0.41009513664471675</c:v>
                </c:pt>
                <c:pt idx="5">
                  <c:v>0.41009513664471675</c:v>
                </c:pt>
                <c:pt idx="6">
                  <c:v>0.46998822043374949</c:v>
                </c:pt>
                <c:pt idx="7">
                  <c:v>0.46998822043374949</c:v>
                </c:pt>
                <c:pt idx="8">
                  <c:v>0.65477749154685283</c:v>
                </c:pt>
                <c:pt idx="9">
                  <c:v>0.65477749154685283</c:v>
                </c:pt>
                <c:pt idx="10">
                  <c:v>0.73908190508715632</c:v>
                </c:pt>
                <c:pt idx="11">
                  <c:v>0.73908190508715632</c:v>
                </c:pt>
                <c:pt idx="12">
                  <c:v>0.82078815837270103</c:v>
                </c:pt>
                <c:pt idx="13">
                  <c:v>0.82078815837270103</c:v>
                </c:pt>
                <c:pt idx="14">
                  <c:v>0.85885069883188137</c:v>
                </c:pt>
                <c:pt idx="15">
                  <c:v>0.85885069883188137</c:v>
                </c:pt>
                <c:pt idx="16">
                  <c:v>0.85885069883188137</c:v>
                </c:pt>
                <c:pt idx="17">
                  <c:v>0.85885069883188137</c:v>
                </c:pt>
                <c:pt idx="18">
                  <c:v>0.85885069883188137</c:v>
                </c:pt>
                <c:pt idx="19">
                  <c:v>0.85885069883188137</c:v>
                </c:pt>
                <c:pt idx="20">
                  <c:v>0.91714127171162141</c:v>
                </c:pt>
                <c:pt idx="21">
                  <c:v>0.91714127171162141</c:v>
                </c:pt>
                <c:pt idx="22">
                  <c:v>0.91714127171162141</c:v>
                </c:pt>
                <c:pt idx="23">
                  <c:v>0.91714127171162141</c:v>
                </c:pt>
                <c:pt idx="24">
                  <c:v>0.97427339599274287</c:v>
                </c:pt>
                <c:pt idx="25">
                  <c:v>0.97427339599274287</c:v>
                </c:pt>
                <c:pt idx="26">
                  <c:v>0.97427339599274287</c:v>
                </c:pt>
                <c:pt idx="27">
                  <c:v>0.97427339599274287</c:v>
                </c:pt>
                <c:pt idx="28">
                  <c:v>0.97427339599274287</c:v>
                </c:pt>
                <c:pt idx="29">
                  <c:v>0.97427339599274287</c:v>
                </c:pt>
                <c:pt idx="30">
                  <c:v>1.0000000000000004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B4-4405-8C67-089672EA79CD}"/>
            </c:ext>
          </c:extLst>
        </c:ser>
        <c:ser>
          <c:idx val="3"/>
          <c:order val="2"/>
          <c:tx>
            <c:v>Small-shock group, 1881-1900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'xconst - Low (weig)'!$H$7:$H$27</c:f>
              <c:numCache>
                <c:formatCode>General</c:formatCode>
                <c:ptCount val="21"/>
                <c:pt idx="0">
                  <c:v>1</c:v>
                </c:pt>
                <c:pt idx="1">
                  <c:v>1.4999</c:v>
                </c:pt>
                <c:pt idx="2">
                  <c:v>1.5</c:v>
                </c:pt>
                <c:pt idx="3">
                  <c:v>1.6999</c:v>
                </c:pt>
                <c:pt idx="4">
                  <c:v>1.7</c:v>
                </c:pt>
                <c:pt idx="5">
                  <c:v>1.8399000000000001</c:v>
                </c:pt>
                <c:pt idx="6">
                  <c:v>1.84</c:v>
                </c:pt>
                <c:pt idx="7">
                  <c:v>2.4499</c:v>
                </c:pt>
                <c:pt idx="8">
                  <c:v>2.4500000000000002</c:v>
                </c:pt>
                <c:pt idx="9">
                  <c:v>2.6698999999999997</c:v>
                </c:pt>
                <c:pt idx="10">
                  <c:v>2.67</c:v>
                </c:pt>
                <c:pt idx="11">
                  <c:v>2.9998999999999998</c:v>
                </c:pt>
                <c:pt idx="12">
                  <c:v>3</c:v>
                </c:pt>
                <c:pt idx="13">
                  <c:v>3.3998999999999997</c:v>
                </c:pt>
                <c:pt idx="14">
                  <c:v>3.4</c:v>
                </c:pt>
                <c:pt idx="15">
                  <c:v>4.0998999999999999</c:v>
                </c:pt>
                <c:pt idx="16">
                  <c:v>4.0999999999999996</c:v>
                </c:pt>
                <c:pt idx="17">
                  <c:v>5.6499000000000006</c:v>
                </c:pt>
                <c:pt idx="18">
                  <c:v>5.65</c:v>
                </c:pt>
                <c:pt idx="19">
                  <c:v>6.9999000000000002</c:v>
                </c:pt>
                <c:pt idx="20">
                  <c:v>7</c:v>
                </c:pt>
              </c:numCache>
            </c:numRef>
          </c:xVal>
          <c:yVal>
            <c:numRef>
              <c:f>'xconst - Low (weig)'!$J$7:$J$27</c:f>
              <c:numCache>
                <c:formatCode>0.000</c:formatCode>
                <c:ptCount val="21"/>
                <c:pt idx="0">
                  <c:v>0.20717208785141031</c:v>
                </c:pt>
                <c:pt idx="1">
                  <c:v>0.20717208785141031</c:v>
                </c:pt>
                <c:pt idx="2">
                  <c:v>0.20717208785141031</c:v>
                </c:pt>
                <c:pt idx="3">
                  <c:v>0.20717208785141031</c:v>
                </c:pt>
                <c:pt idx="4">
                  <c:v>0.24971589760767782</c:v>
                </c:pt>
                <c:pt idx="5">
                  <c:v>0.24971589760767782</c:v>
                </c:pt>
                <c:pt idx="6">
                  <c:v>0.24971589760767782</c:v>
                </c:pt>
                <c:pt idx="7">
                  <c:v>0.24971589760767782</c:v>
                </c:pt>
                <c:pt idx="8">
                  <c:v>0.30108818860209824</c:v>
                </c:pt>
                <c:pt idx="9">
                  <c:v>0.30108818860209824</c:v>
                </c:pt>
                <c:pt idx="10">
                  <c:v>0.38554669302970701</c:v>
                </c:pt>
                <c:pt idx="11">
                  <c:v>0.38554669302970701</c:v>
                </c:pt>
                <c:pt idx="12">
                  <c:v>0.74504696409904303</c:v>
                </c:pt>
                <c:pt idx="13">
                  <c:v>0.74504696409904303</c:v>
                </c:pt>
                <c:pt idx="14">
                  <c:v>0.74504696409904303</c:v>
                </c:pt>
                <c:pt idx="15">
                  <c:v>0.74504696409904303</c:v>
                </c:pt>
                <c:pt idx="16">
                  <c:v>0.78531402951734897</c:v>
                </c:pt>
                <c:pt idx="17">
                  <c:v>0.78531402951734897</c:v>
                </c:pt>
                <c:pt idx="18">
                  <c:v>0.87328578043650784</c:v>
                </c:pt>
                <c:pt idx="19">
                  <c:v>0.87328578043650784</c:v>
                </c:pt>
                <c:pt idx="20">
                  <c:v>0.99999999999999967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0B4-4405-8C67-089672EA79CD}"/>
            </c:ext>
          </c:extLst>
        </c:ser>
        <c:ser>
          <c:idx val="2"/>
          <c:order val="3"/>
          <c:tx>
            <c:v>Large-shock group, 1881-1900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'xconst - High (weig)'!$H$7:$H$37</c:f>
              <c:numCache>
                <c:formatCode>0.0000</c:formatCode>
                <c:ptCount val="31"/>
                <c:pt idx="0">
                  <c:v>1</c:v>
                </c:pt>
                <c:pt idx="1">
                  <c:v>1.3998999999999999</c:v>
                </c:pt>
                <c:pt idx="2">
                  <c:v>1.4</c:v>
                </c:pt>
                <c:pt idx="3">
                  <c:v>2.6999</c:v>
                </c:pt>
                <c:pt idx="4">
                  <c:v>2.7</c:v>
                </c:pt>
                <c:pt idx="5">
                  <c:v>2.9998999999999998</c:v>
                </c:pt>
                <c:pt idx="6">
                  <c:v>3</c:v>
                </c:pt>
                <c:pt idx="7">
                  <c:v>3.1999</c:v>
                </c:pt>
                <c:pt idx="8">
                  <c:v>3.2</c:v>
                </c:pt>
                <c:pt idx="9">
                  <c:v>3.2199</c:v>
                </c:pt>
                <c:pt idx="10">
                  <c:v>3.22</c:v>
                </c:pt>
                <c:pt idx="11">
                  <c:v>3.2998999999999996</c:v>
                </c:pt>
                <c:pt idx="12">
                  <c:v>3.3</c:v>
                </c:pt>
                <c:pt idx="13">
                  <c:v>3.3998999999999997</c:v>
                </c:pt>
                <c:pt idx="14">
                  <c:v>3.4</c:v>
                </c:pt>
                <c:pt idx="15">
                  <c:v>4.5499000000000001</c:v>
                </c:pt>
                <c:pt idx="16">
                  <c:v>4.55</c:v>
                </c:pt>
                <c:pt idx="17">
                  <c:v>4.7499000000000002</c:v>
                </c:pt>
                <c:pt idx="18">
                  <c:v>4.75</c:v>
                </c:pt>
                <c:pt idx="19">
                  <c:v>4.8999000000000006</c:v>
                </c:pt>
                <c:pt idx="20">
                  <c:v>4.9000000000000004</c:v>
                </c:pt>
                <c:pt idx="21">
                  <c:v>4.9999000000000002</c:v>
                </c:pt>
                <c:pt idx="22">
                  <c:v>5</c:v>
                </c:pt>
                <c:pt idx="23">
                  <c:v>5.7999000000000001</c:v>
                </c:pt>
                <c:pt idx="24">
                  <c:v>5.8</c:v>
                </c:pt>
                <c:pt idx="25">
                  <c:v>6.5998999999999999</c:v>
                </c:pt>
                <c:pt idx="26">
                  <c:v>6.6</c:v>
                </c:pt>
                <c:pt idx="27">
                  <c:v>6.6999000000000004</c:v>
                </c:pt>
                <c:pt idx="28">
                  <c:v>6.7</c:v>
                </c:pt>
                <c:pt idx="29">
                  <c:v>6.9999000000000002</c:v>
                </c:pt>
                <c:pt idx="30">
                  <c:v>7</c:v>
                </c:pt>
              </c:numCache>
            </c:numRef>
          </c:xVal>
          <c:yVal>
            <c:numRef>
              <c:f>'xconst - High (weig)'!$J$7:$J$37</c:f>
              <c:numCache>
                <c:formatCode>0.000</c:formatCode>
                <c:ptCount val="31"/>
                <c:pt idx="0">
                  <c:v>0.27797488796853581</c:v>
                </c:pt>
                <c:pt idx="1">
                  <c:v>0.27797488796853581</c:v>
                </c:pt>
                <c:pt idx="2">
                  <c:v>0.27797488796853581</c:v>
                </c:pt>
                <c:pt idx="3">
                  <c:v>0.27797488796853581</c:v>
                </c:pt>
                <c:pt idx="4">
                  <c:v>0.27966614484751473</c:v>
                </c:pt>
                <c:pt idx="5">
                  <c:v>0.27966614484751473</c:v>
                </c:pt>
                <c:pt idx="6">
                  <c:v>0.40095675769779604</c:v>
                </c:pt>
                <c:pt idx="7">
                  <c:v>0.40095675769779604</c:v>
                </c:pt>
                <c:pt idx="8">
                  <c:v>0.40095675769779604</c:v>
                </c:pt>
                <c:pt idx="9">
                  <c:v>0.40095675769779604</c:v>
                </c:pt>
                <c:pt idx="10">
                  <c:v>0.40095675769779604</c:v>
                </c:pt>
                <c:pt idx="11">
                  <c:v>0.40095675769779604</c:v>
                </c:pt>
                <c:pt idx="12">
                  <c:v>0.40095675769779604</c:v>
                </c:pt>
                <c:pt idx="13">
                  <c:v>0.40095675769779604</c:v>
                </c:pt>
                <c:pt idx="14">
                  <c:v>0.40095675769779604</c:v>
                </c:pt>
                <c:pt idx="15">
                  <c:v>0.40095675769779604</c:v>
                </c:pt>
                <c:pt idx="16">
                  <c:v>0.5000827884607848</c:v>
                </c:pt>
                <c:pt idx="17">
                  <c:v>0.5000827884607848</c:v>
                </c:pt>
                <c:pt idx="18">
                  <c:v>0.5000827884607848</c:v>
                </c:pt>
                <c:pt idx="19">
                  <c:v>0.5000827884607848</c:v>
                </c:pt>
                <c:pt idx="20">
                  <c:v>0.5000827884607848</c:v>
                </c:pt>
                <c:pt idx="21">
                  <c:v>0.5000827884607848</c:v>
                </c:pt>
                <c:pt idx="22">
                  <c:v>0.5817890417463295</c:v>
                </c:pt>
                <c:pt idx="23">
                  <c:v>0.5817890417463295</c:v>
                </c:pt>
                <c:pt idx="24">
                  <c:v>0.5817890417463295</c:v>
                </c:pt>
                <c:pt idx="25">
                  <c:v>0.5817890417463295</c:v>
                </c:pt>
                <c:pt idx="26">
                  <c:v>0.64007961462606955</c:v>
                </c:pt>
                <c:pt idx="27">
                  <c:v>0.64007961462606955</c:v>
                </c:pt>
                <c:pt idx="28">
                  <c:v>0.69997269841510223</c:v>
                </c:pt>
                <c:pt idx="29">
                  <c:v>0.69997269841510223</c:v>
                </c:pt>
                <c:pt idx="30">
                  <c:v>1.0000000000000002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0B4-4405-8C67-089672EA7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255328"/>
        <c:axId val="406773536"/>
      </c:scatterChart>
      <c:valAx>
        <c:axId val="364255328"/>
        <c:scaling>
          <c:orientation val="minMax"/>
          <c:max val="7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b="1">
                    <a:solidFill>
                      <a:sysClr val="windowText" lastClr="000000"/>
                    </a:solidFill>
                  </a:rPr>
                  <a:t>Executive</a:t>
                </a:r>
                <a:r>
                  <a:rPr lang="pt-BR" b="1" baseline="0">
                    <a:solidFill>
                      <a:sysClr val="windowText" lastClr="000000"/>
                    </a:solidFill>
                  </a:rPr>
                  <a:t> constraints</a:t>
                </a:r>
                <a:endParaRPr lang="pt-BR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6773536"/>
        <c:crosses val="autoZero"/>
        <c:crossBetween val="midCat"/>
        <c:majorUnit val="2"/>
      </c:valAx>
      <c:valAx>
        <c:axId val="406773536"/>
        <c:scaling>
          <c:orientation val="minMax"/>
          <c:max val="1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b="1">
                    <a:solidFill>
                      <a:sysClr val="windowText" lastClr="000000"/>
                    </a:solidFill>
                  </a:rPr>
                  <a:t>Weighted</a:t>
                </a:r>
                <a:r>
                  <a:rPr lang="pt-BR" b="1" baseline="0">
                    <a:solidFill>
                      <a:sysClr val="windowText" lastClr="000000"/>
                    </a:solidFill>
                  </a:rPr>
                  <a:t> cumulative function</a:t>
                </a:r>
                <a:endParaRPr lang="pt-BR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6425532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571500</xdr:colOff>
      <xdr:row>19</xdr:row>
      <xdr:rowOff>57150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4BD570A-6CD3-442F-8251-97996CBFAB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390525</xdr:colOff>
      <xdr:row>0</xdr:row>
      <xdr:rowOff>0</xdr:rowOff>
    </xdr:from>
    <xdr:to>
      <xdr:col>12</xdr:col>
      <xdr:colOff>38100</xdr:colOff>
      <xdr:row>19</xdr:row>
      <xdr:rowOff>47625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5C30FDE-2EC3-4604-999A-093EDF3DED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289560</xdr:colOff>
      <xdr:row>0</xdr:row>
      <xdr:rowOff>0</xdr:rowOff>
    </xdr:from>
    <xdr:to>
      <xdr:col>19</xdr:col>
      <xdr:colOff>68580</xdr:colOff>
      <xdr:row>19</xdr:row>
      <xdr:rowOff>57150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8487C645-DE48-4F6F-A381-48F16D8A41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FB817-285A-417A-A41A-DCBD9CE8B344}">
  <dimension ref="A1:R39"/>
  <sheetViews>
    <sheetView tabSelected="1" workbookViewId="0"/>
  </sheetViews>
  <sheetFormatPr defaultRowHeight="13.2" x14ac:dyDescent="0.25"/>
  <sheetData>
    <row r="1" spans="1:18" x14ac:dyDescent="0.25">
      <c r="A1" t="s">
        <v>53</v>
      </c>
      <c r="B1" t="s">
        <v>54</v>
      </c>
      <c r="C1" t="s">
        <v>55</v>
      </c>
      <c r="D1" t="s">
        <v>56</v>
      </c>
      <c r="E1" t="s">
        <v>57</v>
      </c>
      <c r="F1" t="s">
        <v>50</v>
      </c>
      <c r="G1" t="s">
        <v>51</v>
      </c>
      <c r="H1" t="s">
        <v>58</v>
      </c>
      <c r="I1" t="s">
        <v>35</v>
      </c>
      <c r="J1" t="s">
        <v>59</v>
      </c>
      <c r="K1" t="s">
        <v>60</v>
      </c>
      <c r="L1" t="s">
        <v>61</v>
      </c>
      <c r="M1" t="s">
        <v>62</v>
      </c>
      <c r="N1" t="s">
        <v>63</v>
      </c>
      <c r="O1" t="s">
        <v>64</v>
      </c>
      <c r="P1" t="s">
        <v>65</v>
      </c>
      <c r="Q1" t="s">
        <v>66</v>
      </c>
      <c r="R1" t="s">
        <v>67</v>
      </c>
    </row>
    <row r="2" spans="1:18" x14ac:dyDescent="0.25">
      <c r="A2" t="s">
        <v>16</v>
      </c>
      <c r="B2" s="33">
        <v>-4.1578946113586426</v>
      </c>
      <c r="C2" s="33">
        <v>1</v>
      </c>
      <c r="D2" s="33">
        <v>-5.8892126083374023</v>
      </c>
      <c r="E2" s="33">
        <v>-5.2279672622680664</v>
      </c>
      <c r="F2" s="33">
        <v>1.8421052694320679</v>
      </c>
      <c r="G2" s="33">
        <v>3</v>
      </c>
      <c r="H2" s="33">
        <v>5.1578946113586426</v>
      </c>
      <c r="I2" s="1">
        <v>0.66124534606933594</v>
      </c>
      <c r="J2" s="33">
        <v>1.1578947305679321</v>
      </c>
      <c r="K2" s="33">
        <v>-2.7493884563446045</v>
      </c>
      <c r="L2" s="33">
        <v>1.2180835008621216</v>
      </c>
      <c r="M2" s="33">
        <v>1</v>
      </c>
      <c r="N2" s="33">
        <v>1</v>
      </c>
      <c r="O2" s="33">
        <v>1</v>
      </c>
      <c r="P2" s="33">
        <v>1</v>
      </c>
      <c r="Q2" s="33">
        <v>1</v>
      </c>
      <c r="R2" t="s">
        <v>68</v>
      </c>
    </row>
    <row r="3" spans="1:18" x14ac:dyDescent="0.25">
      <c r="A3" t="s">
        <v>52</v>
      </c>
      <c r="B3" s="33">
        <v>-7.4000000953674316</v>
      </c>
      <c r="C3" s="33">
        <v>-4</v>
      </c>
      <c r="D3" s="33">
        <v>-5.8726263046264648</v>
      </c>
      <c r="E3" s="33">
        <v>-4.6642589569091797</v>
      </c>
      <c r="F3" s="33">
        <v>1</v>
      </c>
      <c r="G3" s="33">
        <v>3</v>
      </c>
      <c r="H3" s="33">
        <v>3.4000000953674316</v>
      </c>
      <c r="I3" s="1">
        <v>1.2083673477172852</v>
      </c>
      <c r="J3" s="33">
        <v>2</v>
      </c>
      <c r="K3" s="33">
        <v>-8.9419183731079102</v>
      </c>
      <c r="L3" s="33">
        <v>1.2083673477172852</v>
      </c>
      <c r="M3" s="33">
        <v>1</v>
      </c>
      <c r="N3" s="33">
        <v>1</v>
      </c>
      <c r="O3" s="33">
        <v>1</v>
      </c>
      <c r="P3" s="33">
        <v>1</v>
      </c>
      <c r="Q3" s="33">
        <v>1</v>
      </c>
      <c r="R3" t="s">
        <v>69</v>
      </c>
    </row>
    <row r="4" spans="1:18" x14ac:dyDescent="0.25">
      <c r="A4" t="s">
        <v>24</v>
      </c>
      <c r="B4" s="33">
        <v>0</v>
      </c>
      <c r="C4" s="33">
        <v>6</v>
      </c>
      <c r="D4" s="33">
        <v>-5.0675773620605469</v>
      </c>
      <c r="E4" s="33">
        <v>-3.9558999538421631</v>
      </c>
      <c r="F4" s="33">
        <v>5.8000001907348633</v>
      </c>
      <c r="G4" s="33">
        <v>7</v>
      </c>
      <c r="H4" s="33">
        <v>6</v>
      </c>
      <c r="I4" s="1">
        <v>1.1116774082183838</v>
      </c>
      <c r="J4" s="33">
        <v>1.1999998092651367</v>
      </c>
      <c r="K4" s="33">
        <v>0</v>
      </c>
      <c r="L4" s="33">
        <v>6.4477291107177734</v>
      </c>
      <c r="M4" s="33">
        <v>1</v>
      </c>
      <c r="N4" s="33">
        <v>1</v>
      </c>
      <c r="O4" s="33">
        <v>1</v>
      </c>
      <c r="P4" s="33">
        <v>1</v>
      </c>
      <c r="Q4" s="33">
        <v>1</v>
      </c>
      <c r="R4" t="s">
        <v>70</v>
      </c>
    </row>
    <row r="5" spans="1:18" x14ac:dyDescent="0.25">
      <c r="A5" t="s">
        <v>27</v>
      </c>
      <c r="B5" s="33">
        <v>-3</v>
      </c>
      <c r="C5" s="33">
        <v>2</v>
      </c>
      <c r="D5" s="33">
        <v>-6.0458207130432129</v>
      </c>
      <c r="E5" s="33">
        <v>-5.4386839866638184</v>
      </c>
      <c r="F5" s="33">
        <v>3</v>
      </c>
      <c r="G5" s="33">
        <v>3</v>
      </c>
      <c r="H5" s="33">
        <v>5</v>
      </c>
      <c r="I5" s="1">
        <v>0.60713672637939453</v>
      </c>
      <c r="J5" s="33">
        <v>0</v>
      </c>
      <c r="K5" s="33">
        <v>-1.8214101791381836</v>
      </c>
      <c r="L5" s="33">
        <v>1.8214101791381836</v>
      </c>
      <c r="M5" s="33">
        <v>1</v>
      </c>
      <c r="N5" s="33">
        <v>1</v>
      </c>
      <c r="O5" s="33">
        <v>1</v>
      </c>
      <c r="P5" s="33">
        <v>0</v>
      </c>
      <c r="Q5" s="33">
        <v>1</v>
      </c>
      <c r="R5" t="s">
        <v>71</v>
      </c>
    </row>
    <row r="6" spans="1:18" x14ac:dyDescent="0.25">
      <c r="A6" t="s">
        <v>1</v>
      </c>
      <c r="B6" s="33">
        <v>-6</v>
      </c>
      <c r="C6" s="33">
        <v>-4.1999998092651367</v>
      </c>
      <c r="D6" s="33">
        <v>-5.6999907493591309</v>
      </c>
      <c r="E6" s="33">
        <v>-4.9576296806335449</v>
      </c>
      <c r="F6" s="33">
        <v>1</v>
      </c>
      <c r="G6" s="33">
        <v>1.7000000476837158</v>
      </c>
      <c r="H6" s="33">
        <v>1.8000001907348633</v>
      </c>
      <c r="I6" s="1">
        <v>0.74236106872558594</v>
      </c>
      <c r="J6" s="33">
        <v>0.70000004768371582</v>
      </c>
      <c r="K6" s="33">
        <v>-4.4541664123535156</v>
      </c>
      <c r="L6" s="33">
        <v>0.74236106872558594</v>
      </c>
      <c r="M6" s="33">
        <v>1</v>
      </c>
      <c r="N6" s="33">
        <v>1</v>
      </c>
      <c r="O6" s="33">
        <v>1</v>
      </c>
      <c r="P6" s="33">
        <v>1</v>
      </c>
      <c r="Q6" s="33">
        <v>1</v>
      </c>
      <c r="R6" t="s">
        <v>72</v>
      </c>
    </row>
    <row r="7" spans="1:18" x14ac:dyDescent="0.25">
      <c r="A7" t="s">
        <v>32</v>
      </c>
      <c r="B7" s="33">
        <v>-2.5</v>
      </c>
      <c r="C7" s="33">
        <v>3.2999999523162842</v>
      </c>
      <c r="D7" s="33">
        <v>-5.9918036460876465</v>
      </c>
      <c r="E7" s="33">
        <v>-5.4177608489990234</v>
      </c>
      <c r="F7" s="33">
        <v>1.5</v>
      </c>
      <c r="G7" s="33">
        <v>5.6500000953674316</v>
      </c>
      <c r="H7" s="33">
        <v>5.8000001907348633</v>
      </c>
      <c r="I7" s="1">
        <v>0.57404279708862305</v>
      </c>
      <c r="J7" s="33">
        <v>4.1500000953674316</v>
      </c>
      <c r="K7" s="33">
        <v>-1.4351069927215576</v>
      </c>
      <c r="L7" s="33">
        <v>0.86106419563293457</v>
      </c>
      <c r="M7" s="33">
        <v>1</v>
      </c>
      <c r="N7" s="33">
        <v>1</v>
      </c>
      <c r="O7" s="33">
        <v>1</v>
      </c>
      <c r="P7" s="33">
        <v>1</v>
      </c>
      <c r="Q7" s="33">
        <v>1</v>
      </c>
      <c r="R7" t="s">
        <v>73</v>
      </c>
    </row>
    <row r="8" spans="1:18" x14ac:dyDescent="0.25">
      <c r="A8" t="s">
        <v>2</v>
      </c>
      <c r="B8" s="33">
        <v>-6</v>
      </c>
      <c r="C8" s="33">
        <v>-6</v>
      </c>
      <c r="D8" s="33">
        <v>-6.1221151351928711</v>
      </c>
      <c r="E8" s="33">
        <v>-5.3581662178039551</v>
      </c>
      <c r="F8" s="33">
        <v>1</v>
      </c>
      <c r="G8" s="33">
        <v>1</v>
      </c>
      <c r="H8" s="33">
        <v>0</v>
      </c>
      <c r="I8" s="1">
        <v>0.76394891738891602</v>
      </c>
      <c r="J8" s="33">
        <v>0</v>
      </c>
      <c r="K8" s="33">
        <v>-4.5836935043334961</v>
      </c>
      <c r="L8" s="33">
        <v>0.76394891738891602</v>
      </c>
      <c r="M8" s="33">
        <v>1</v>
      </c>
      <c r="N8" s="33">
        <v>1</v>
      </c>
      <c r="O8" s="33">
        <v>0</v>
      </c>
      <c r="P8" s="33">
        <v>0</v>
      </c>
      <c r="Q8" s="33">
        <v>1</v>
      </c>
      <c r="R8" t="s">
        <v>74</v>
      </c>
    </row>
    <row r="9" spans="1:18" x14ac:dyDescent="0.25">
      <c r="A9" t="s">
        <v>21</v>
      </c>
      <c r="B9" s="33">
        <v>2</v>
      </c>
      <c r="C9" s="33">
        <v>-0.10000000149011612</v>
      </c>
      <c r="D9" s="33">
        <v>-5.702394962310791</v>
      </c>
      <c r="E9" s="33">
        <v>-4.9515981674194336</v>
      </c>
      <c r="F9" s="33">
        <v>3</v>
      </c>
      <c r="G9" s="33">
        <v>4.0999999046325684</v>
      </c>
      <c r="H9" s="33">
        <v>-2.0999999046325684</v>
      </c>
      <c r="I9" s="1">
        <v>0.75079679489135742</v>
      </c>
      <c r="J9" s="33">
        <v>1.0999999046325684</v>
      </c>
      <c r="K9" s="33">
        <v>1.5015935897827148</v>
      </c>
      <c r="L9" s="33">
        <v>2.2523903846740723</v>
      </c>
      <c r="M9" s="33">
        <v>1</v>
      </c>
      <c r="N9" s="33">
        <v>1</v>
      </c>
      <c r="O9" s="33">
        <v>0</v>
      </c>
      <c r="P9" s="33">
        <v>1</v>
      </c>
      <c r="Q9" s="33">
        <v>1</v>
      </c>
      <c r="R9" t="s">
        <v>75</v>
      </c>
    </row>
    <row r="10" spans="1:18" x14ac:dyDescent="0.25">
      <c r="A10" t="s">
        <v>33</v>
      </c>
      <c r="B10" s="33">
        <v>1.7999999523162842</v>
      </c>
      <c r="C10" s="33">
        <v>8.5500001907348633</v>
      </c>
      <c r="D10" s="33">
        <v>-5.7420535087585449</v>
      </c>
      <c r="E10" s="33">
        <v>-4.9852890968322754</v>
      </c>
      <c r="F10" s="33">
        <v>3.4000000953674316</v>
      </c>
      <c r="G10" s="33">
        <v>7</v>
      </c>
      <c r="H10" s="33">
        <v>6.75</v>
      </c>
      <c r="I10" s="1">
        <v>0.75676441192626953</v>
      </c>
      <c r="J10" s="33">
        <v>3.5999999046325684</v>
      </c>
      <c r="K10" s="33">
        <v>1.3621759414672852</v>
      </c>
      <c r="L10" s="33">
        <v>2.5729990005493164</v>
      </c>
      <c r="M10" s="33">
        <v>1</v>
      </c>
      <c r="N10" s="33">
        <v>1</v>
      </c>
      <c r="O10" s="33">
        <v>1</v>
      </c>
      <c r="P10" s="33">
        <v>1</v>
      </c>
      <c r="Q10" s="33">
        <v>1</v>
      </c>
      <c r="R10" t="s">
        <v>76</v>
      </c>
    </row>
    <row r="11" spans="1:18" x14ac:dyDescent="0.25">
      <c r="A11" t="s">
        <v>11</v>
      </c>
      <c r="B11" s="33">
        <v>-2.4000000953674316</v>
      </c>
      <c r="C11" s="33">
        <v>-3</v>
      </c>
      <c r="D11" s="33">
        <v>-5.092315673828125</v>
      </c>
      <c r="E11" s="33">
        <v>-4.0512943267822266</v>
      </c>
      <c r="F11" s="33">
        <v>3.4000000953674316</v>
      </c>
      <c r="G11" s="33">
        <v>3</v>
      </c>
      <c r="H11" s="33">
        <v>-0.59999990463256836</v>
      </c>
      <c r="I11" s="1">
        <v>1.0410213470458984</v>
      </c>
      <c r="J11" s="33">
        <v>-0.40000009536743164</v>
      </c>
      <c r="K11" s="33">
        <v>-2.4984512329101563</v>
      </c>
      <c r="L11" s="33">
        <v>3.5394725799560547</v>
      </c>
      <c r="M11" s="33">
        <v>1</v>
      </c>
      <c r="N11" s="33">
        <v>1</v>
      </c>
      <c r="O11" s="33">
        <v>0</v>
      </c>
      <c r="P11" s="33">
        <v>0</v>
      </c>
      <c r="Q11" s="33">
        <v>1</v>
      </c>
      <c r="R11" t="s">
        <v>77</v>
      </c>
    </row>
    <row r="12" spans="1:18" x14ac:dyDescent="0.25">
      <c r="A12" t="s">
        <v>7</v>
      </c>
      <c r="B12" s="33">
        <v>-3</v>
      </c>
      <c r="C12" s="33">
        <v>-3</v>
      </c>
      <c r="D12" s="33">
        <v>-5.5923366546630859</v>
      </c>
      <c r="E12" s="33">
        <v>-4.8794460296630859</v>
      </c>
      <c r="F12" s="33">
        <v>3</v>
      </c>
      <c r="G12" s="33">
        <v>3</v>
      </c>
      <c r="H12" s="33">
        <v>0</v>
      </c>
      <c r="I12" s="1">
        <v>0.712890625</v>
      </c>
      <c r="J12" s="33">
        <v>0</v>
      </c>
      <c r="K12" s="33">
        <v>-2.138671875</v>
      </c>
      <c r="L12" s="33">
        <v>2.138671875</v>
      </c>
      <c r="M12" s="33">
        <v>1</v>
      </c>
      <c r="N12" s="33">
        <v>1</v>
      </c>
      <c r="O12" s="33">
        <v>0</v>
      </c>
      <c r="P12" s="33">
        <v>0</v>
      </c>
      <c r="Q12" s="33">
        <v>1</v>
      </c>
      <c r="R12" t="s">
        <v>78</v>
      </c>
    </row>
    <row r="13" spans="1:18" x14ac:dyDescent="0.25">
      <c r="A13" t="s">
        <v>12</v>
      </c>
      <c r="B13" s="33">
        <v>-1</v>
      </c>
      <c r="C13" s="33">
        <v>-1</v>
      </c>
      <c r="D13" s="33">
        <v>-6.0868320465087891</v>
      </c>
      <c r="E13" s="33">
        <v>-5.4906930923461914</v>
      </c>
      <c r="F13" s="33">
        <v>3</v>
      </c>
      <c r="G13" s="33">
        <v>3</v>
      </c>
      <c r="H13" s="33">
        <v>0</v>
      </c>
      <c r="I13" s="1">
        <v>0.59613895416259766</v>
      </c>
      <c r="J13" s="33">
        <v>0</v>
      </c>
      <c r="K13" s="33">
        <v>-0.59613895416259766</v>
      </c>
      <c r="L13" s="33">
        <v>1.788416862487793</v>
      </c>
      <c r="M13" s="33">
        <v>1</v>
      </c>
      <c r="N13" s="33">
        <v>1</v>
      </c>
      <c r="O13" s="33">
        <v>0</v>
      </c>
      <c r="P13" s="33">
        <v>0</v>
      </c>
      <c r="Q13" s="33">
        <v>1</v>
      </c>
      <c r="R13" t="s">
        <v>79</v>
      </c>
    </row>
    <row r="14" spans="1:18" x14ac:dyDescent="0.25">
      <c r="A14" t="s">
        <v>10</v>
      </c>
      <c r="B14" s="33">
        <v>-1</v>
      </c>
      <c r="C14" s="33">
        <v>-1</v>
      </c>
      <c r="D14" s="33">
        <v>-6.0970911979675293</v>
      </c>
      <c r="E14" s="33">
        <v>-5.5065469741821289</v>
      </c>
      <c r="F14" s="33">
        <v>3</v>
      </c>
      <c r="G14" s="33">
        <v>3</v>
      </c>
      <c r="H14" s="33">
        <v>0</v>
      </c>
      <c r="I14" s="1">
        <v>0.59054422378540039</v>
      </c>
      <c r="J14" s="33">
        <v>0</v>
      </c>
      <c r="K14" s="33">
        <v>-0.59054422378540039</v>
      </c>
      <c r="L14" s="33">
        <v>1.7716326713562012</v>
      </c>
      <c r="M14" s="33">
        <v>1</v>
      </c>
      <c r="N14" s="33">
        <v>1</v>
      </c>
      <c r="O14" s="33">
        <v>0</v>
      </c>
      <c r="P14" s="33">
        <v>0</v>
      </c>
      <c r="Q14" s="33">
        <v>1</v>
      </c>
      <c r="R14" t="s">
        <v>80</v>
      </c>
    </row>
    <row r="15" spans="1:18" x14ac:dyDescent="0.25">
      <c r="A15" t="s">
        <v>5</v>
      </c>
      <c r="B15" s="33">
        <v>-2.9444444179534912</v>
      </c>
      <c r="C15" s="33">
        <v>7.1500000953674316</v>
      </c>
      <c r="D15" s="33">
        <v>-5.1201415061950684</v>
      </c>
      <c r="E15" s="33">
        <v>-3.9077861309051514</v>
      </c>
      <c r="F15" s="33">
        <v>3.2222223281860352</v>
      </c>
      <c r="G15" s="33">
        <v>7</v>
      </c>
      <c r="H15" s="33">
        <v>10.094444274902344</v>
      </c>
      <c r="I15" s="1">
        <v>1.212355375289917</v>
      </c>
      <c r="J15" s="33">
        <v>3.7777776718139648</v>
      </c>
      <c r="K15" s="33">
        <v>-3.5697131156921387</v>
      </c>
      <c r="L15" s="33">
        <v>3.9064786434173584</v>
      </c>
      <c r="M15" s="33">
        <v>1</v>
      </c>
      <c r="N15" s="33">
        <v>1</v>
      </c>
      <c r="O15" s="33">
        <v>1</v>
      </c>
      <c r="P15" s="33">
        <v>1</v>
      </c>
      <c r="Q15" s="33">
        <v>1</v>
      </c>
      <c r="R15" t="s">
        <v>81</v>
      </c>
    </row>
    <row r="16" spans="1:18" x14ac:dyDescent="0.25">
      <c r="A16" t="s">
        <v>3</v>
      </c>
      <c r="B16" s="33">
        <v>-3.8499999046325684</v>
      </c>
      <c r="C16" s="33">
        <v>10</v>
      </c>
      <c r="D16" s="33">
        <v>-5.6936416625976563</v>
      </c>
      <c r="E16" s="33">
        <v>-4.6187610626220703</v>
      </c>
      <c r="F16" s="33">
        <v>2.7000000476837158</v>
      </c>
      <c r="G16" s="33">
        <v>7</v>
      </c>
      <c r="H16" s="33">
        <v>13.850000381469727</v>
      </c>
      <c r="I16" s="1">
        <v>1.0748805999755859</v>
      </c>
      <c r="J16" s="33">
        <v>4.3000001907348633</v>
      </c>
      <c r="K16" s="33">
        <v>-4.1382904052734375</v>
      </c>
      <c r="L16" s="33">
        <v>2.9021775722503662</v>
      </c>
      <c r="M16" s="33">
        <v>1</v>
      </c>
      <c r="N16" s="33">
        <v>1</v>
      </c>
      <c r="O16" s="33">
        <v>1</v>
      </c>
      <c r="P16" s="33">
        <v>1</v>
      </c>
      <c r="Q16" s="33">
        <v>1</v>
      </c>
      <c r="R16" t="s">
        <v>82</v>
      </c>
    </row>
    <row r="17" spans="1:18" x14ac:dyDescent="0.25">
      <c r="A17" t="s">
        <v>30</v>
      </c>
      <c r="B17" s="33">
        <v>-2.5999999046325684</v>
      </c>
      <c r="C17" s="33">
        <v>0.94999998807907104</v>
      </c>
      <c r="D17" s="33">
        <v>-5.8710417747497559</v>
      </c>
      <c r="E17" s="33">
        <v>-4.9647822380065918</v>
      </c>
      <c r="F17" s="33">
        <v>1.3999999761581421</v>
      </c>
      <c r="G17" s="33">
        <v>2.7000000476837158</v>
      </c>
      <c r="H17" s="33">
        <v>3.5499999523162842</v>
      </c>
      <c r="I17" s="1">
        <v>0.90625953674316406</v>
      </c>
      <c r="J17" s="33">
        <v>1.3000000715255737</v>
      </c>
      <c r="K17" s="33">
        <v>-2.3562746047973633</v>
      </c>
      <c r="L17" s="33">
        <v>1.2687633037567139</v>
      </c>
      <c r="M17" s="33">
        <v>1</v>
      </c>
      <c r="N17" s="33">
        <v>1</v>
      </c>
      <c r="O17" s="33">
        <v>1</v>
      </c>
      <c r="P17" s="33">
        <v>1</v>
      </c>
      <c r="Q17" s="33">
        <v>1</v>
      </c>
      <c r="R17" t="s">
        <v>83</v>
      </c>
    </row>
    <row r="18" spans="1:18" x14ac:dyDescent="0.25">
      <c r="A18" t="s">
        <v>15</v>
      </c>
      <c r="B18" s="33">
        <v>-3</v>
      </c>
      <c r="C18" s="33">
        <v>-3</v>
      </c>
      <c r="D18" s="33">
        <v>-5.6595511436462402</v>
      </c>
      <c r="E18" s="33">
        <v>-4.9161176681518555</v>
      </c>
      <c r="F18" s="33">
        <v>1</v>
      </c>
      <c r="G18" s="33">
        <v>1</v>
      </c>
      <c r="H18" s="33">
        <v>0</v>
      </c>
      <c r="I18" s="1">
        <v>0.74343347549438477</v>
      </c>
      <c r="J18" s="33">
        <v>0</v>
      </c>
      <c r="K18" s="33">
        <v>-2.2303004264831543</v>
      </c>
      <c r="L18" s="33">
        <v>0.74343347549438477</v>
      </c>
      <c r="M18" s="33">
        <v>1</v>
      </c>
      <c r="N18" s="33">
        <v>1</v>
      </c>
      <c r="O18" s="33">
        <v>0</v>
      </c>
      <c r="P18" s="33">
        <v>0</v>
      </c>
      <c r="Q18" s="33">
        <v>1</v>
      </c>
      <c r="R18" t="s">
        <v>84</v>
      </c>
    </row>
    <row r="19" spans="1:18" x14ac:dyDescent="0.25">
      <c r="A19" t="s">
        <v>31</v>
      </c>
      <c r="B19" s="33">
        <v>-10</v>
      </c>
      <c r="C19" s="33">
        <v>1</v>
      </c>
      <c r="D19" s="33">
        <v>-6.1032319068908691</v>
      </c>
      <c r="E19" s="33">
        <v>-5.3659858703613281</v>
      </c>
      <c r="F19" s="33">
        <v>1</v>
      </c>
      <c r="G19" s="33">
        <v>7</v>
      </c>
      <c r="H19" s="33">
        <v>11</v>
      </c>
      <c r="I19" s="1">
        <v>0.73724603652954102</v>
      </c>
      <c r="J19" s="33">
        <v>6</v>
      </c>
      <c r="K19" s="33">
        <v>-7.3724603652954102</v>
      </c>
      <c r="L19" s="33">
        <v>0.73724603652954102</v>
      </c>
      <c r="M19" s="33">
        <v>1</v>
      </c>
      <c r="N19" s="33">
        <v>1</v>
      </c>
      <c r="O19" s="33">
        <v>1</v>
      </c>
      <c r="P19" s="33">
        <v>1</v>
      </c>
      <c r="Q19" s="33">
        <v>1</v>
      </c>
      <c r="R19" t="s">
        <v>85</v>
      </c>
    </row>
    <row r="20" spans="1:18" x14ac:dyDescent="0.25">
      <c r="A20" t="s">
        <v>13</v>
      </c>
      <c r="B20" s="33">
        <v>-3</v>
      </c>
      <c r="C20" s="33">
        <v>-9</v>
      </c>
      <c r="D20" s="33">
        <v>-5.7493157386779785</v>
      </c>
      <c r="E20" s="33">
        <v>-4.9828586578369141</v>
      </c>
      <c r="F20" s="33">
        <v>1</v>
      </c>
      <c r="G20" s="33">
        <v>1</v>
      </c>
      <c r="H20" s="33">
        <v>-6</v>
      </c>
      <c r="I20" s="1">
        <v>0.76645708084106445</v>
      </c>
      <c r="J20" s="33">
        <v>0</v>
      </c>
      <c r="K20" s="33">
        <v>-2.2993712425231934</v>
      </c>
      <c r="L20" s="33">
        <v>0.76645708084106445</v>
      </c>
      <c r="M20" s="33">
        <v>1</v>
      </c>
      <c r="N20" s="33">
        <v>1</v>
      </c>
      <c r="O20" s="33">
        <v>0</v>
      </c>
      <c r="P20" s="33">
        <v>0</v>
      </c>
      <c r="Q20" s="33">
        <v>1</v>
      </c>
      <c r="R20" t="s">
        <v>86</v>
      </c>
    </row>
    <row r="21" spans="1:18" x14ac:dyDescent="0.25">
      <c r="A21" t="s">
        <v>8</v>
      </c>
      <c r="B21" s="33">
        <v>-6</v>
      </c>
      <c r="C21" s="33">
        <v>-6</v>
      </c>
      <c r="D21" s="33">
        <v>-5.6653633117675781</v>
      </c>
      <c r="E21" s="33">
        <v>-4.4105234146118164</v>
      </c>
      <c r="F21" s="33">
        <v>1</v>
      </c>
      <c r="G21" s="33">
        <v>1</v>
      </c>
      <c r="H21" s="33">
        <v>0</v>
      </c>
      <c r="I21" s="1">
        <v>1.2548398971557617</v>
      </c>
      <c r="J21" s="33">
        <v>0</v>
      </c>
      <c r="K21" s="33">
        <v>-7.5290393829345703</v>
      </c>
      <c r="L21" s="33">
        <v>1.2548398971557617</v>
      </c>
      <c r="M21" s="33">
        <v>1</v>
      </c>
      <c r="N21" s="33">
        <v>1</v>
      </c>
      <c r="O21" s="33">
        <v>0</v>
      </c>
      <c r="P21" s="33">
        <v>0</v>
      </c>
      <c r="Q21" s="33">
        <v>1</v>
      </c>
      <c r="R21" t="s">
        <v>87</v>
      </c>
    </row>
    <row r="22" spans="1:18" x14ac:dyDescent="0.25">
      <c r="A22" t="s">
        <v>4</v>
      </c>
      <c r="B22" s="33">
        <v>-4.4499998092651367</v>
      </c>
      <c r="C22" s="33">
        <v>-2.4000000953674316</v>
      </c>
      <c r="D22" s="33">
        <v>-5.0603108406066895</v>
      </c>
      <c r="E22" s="33">
        <v>-3.9443411827087402</v>
      </c>
      <c r="F22" s="33">
        <v>4.9000000953674316</v>
      </c>
      <c r="G22" s="33">
        <v>6.5999999046325684</v>
      </c>
      <c r="H22" s="33">
        <v>2.0499997138977051</v>
      </c>
      <c r="I22" s="1">
        <v>1.1159696578979492</v>
      </c>
      <c r="J22" s="33">
        <v>1.6999998092651367</v>
      </c>
      <c r="K22" s="33">
        <v>-4.9660649299621582</v>
      </c>
      <c r="L22" s="33">
        <v>5.4682512283325195</v>
      </c>
      <c r="M22" s="33">
        <v>1</v>
      </c>
      <c r="N22" s="33">
        <v>1</v>
      </c>
      <c r="O22" s="33">
        <v>1</v>
      </c>
      <c r="P22" s="33">
        <v>1</v>
      </c>
      <c r="Q22" s="33">
        <v>1</v>
      </c>
      <c r="R22" t="s">
        <v>88</v>
      </c>
    </row>
    <row r="23" spans="1:18" x14ac:dyDescent="0.25">
      <c r="A23" t="s">
        <v>25</v>
      </c>
      <c r="B23" s="33">
        <v>-5</v>
      </c>
      <c r="C23" s="33">
        <v>-5</v>
      </c>
      <c r="D23" s="33">
        <v>-5.7015204429626465</v>
      </c>
      <c r="E23" s="33">
        <v>-4.9398055076599121</v>
      </c>
      <c r="F23" s="33">
        <v>1</v>
      </c>
      <c r="G23" s="33">
        <v>1</v>
      </c>
      <c r="H23" s="33">
        <v>0</v>
      </c>
      <c r="I23" s="1">
        <v>0.76171493530273438</v>
      </c>
      <c r="J23" s="33">
        <v>0</v>
      </c>
      <c r="K23" s="33">
        <v>-3.8085746765136719</v>
      </c>
      <c r="L23" s="33">
        <v>0.76171493530273438</v>
      </c>
      <c r="M23" s="33">
        <v>1</v>
      </c>
      <c r="N23" s="33">
        <v>1</v>
      </c>
      <c r="O23" s="33">
        <v>0</v>
      </c>
      <c r="P23" s="33">
        <v>0</v>
      </c>
      <c r="Q23" s="33">
        <v>1</v>
      </c>
      <c r="R23" t="s">
        <v>89</v>
      </c>
    </row>
    <row r="24" spans="1:18" x14ac:dyDescent="0.25">
      <c r="A24" t="s">
        <v>0</v>
      </c>
      <c r="B24" s="33">
        <v>-7</v>
      </c>
      <c r="C24" s="33">
        <v>-0.5</v>
      </c>
      <c r="D24" s="33">
        <v>-5.3307380676269531</v>
      </c>
      <c r="E24" s="33">
        <v>-4.2088308334350586</v>
      </c>
      <c r="F24" s="33">
        <v>3</v>
      </c>
      <c r="G24" s="33">
        <v>6.6999998092651367</v>
      </c>
      <c r="H24" s="33">
        <v>6.5</v>
      </c>
      <c r="I24" s="1">
        <v>1.1219072341918945</v>
      </c>
      <c r="J24" s="33">
        <v>3.6999998092651367</v>
      </c>
      <c r="K24" s="33">
        <v>-7.8533506393432617</v>
      </c>
      <c r="L24" s="33">
        <v>3.3657217025756836</v>
      </c>
      <c r="M24" s="33">
        <v>1</v>
      </c>
      <c r="N24" s="33">
        <v>1</v>
      </c>
      <c r="O24" s="33">
        <v>1</v>
      </c>
      <c r="P24" s="33">
        <v>1</v>
      </c>
      <c r="Q24" s="33">
        <v>1</v>
      </c>
      <c r="R24" t="s">
        <v>90</v>
      </c>
    </row>
    <row r="25" spans="1:18" x14ac:dyDescent="0.25">
      <c r="A25" t="s">
        <v>9</v>
      </c>
      <c r="B25" s="33">
        <v>-6</v>
      </c>
      <c r="C25" s="33">
        <v>-6</v>
      </c>
      <c r="D25" s="33">
        <v>-6.1033196449279785</v>
      </c>
      <c r="E25" s="33">
        <v>-5.0681424140930176</v>
      </c>
      <c r="F25" s="33">
        <v>1</v>
      </c>
      <c r="G25" s="33">
        <v>1</v>
      </c>
      <c r="H25" s="33">
        <v>0</v>
      </c>
      <c r="I25" s="1">
        <v>1.0351772308349609</v>
      </c>
      <c r="J25" s="33">
        <v>0</v>
      </c>
      <c r="K25" s="33">
        <v>-6.2110633850097656</v>
      </c>
      <c r="L25" s="33">
        <v>1.0351772308349609</v>
      </c>
      <c r="M25" s="33">
        <v>1</v>
      </c>
      <c r="N25" s="33">
        <v>1</v>
      </c>
      <c r="O25" s="33">
        <v>0</v>
      </c>
      <c r="P25" s="33">
        <v>0</v>
      </c>
      <c r="Q25" s="33">
        <v>1</v>
      </c>
      <c r="R25" t="s">
        <v>91</v>
      </c>
    </row>
    <row r="26" spans="1:18" x14ac:dyDescent="0.25">
      <c r="A26" t="s">
        <v>29</v>
      </c>
      <c r="B26" s="33">
        <v>-10</v>
      </c>
      <c r="C26" s="33">
        <v>-10</v>
      </c>
      <c r="D26" s="33">
        <v>-5.7216434478759766</v>
      </c>
      <c r="E26" s="33">
        <v>-4.7146058082580566</v>
      </c>
      <c r="F26" s="33">
        <v>1</v>
      </c>
      <c r="G26" s="33">
        <v>1</v>
      </c>
      <c r="H26" s="33">
        <v>0</v>
      </c>
      <c r="I26" s="1">
        <v>1.0070376396179199</v>
      </c>
      <c r="J26" s="33">
        <v>0</v>
      </c>
      <c r="K26" s="33">
        <v>-10.070376396179199</v>
      </c>
      <c r="L26" s="33">
        <v>1.0070376396179199</v>
      </c>
      <c r="M26" s="33">
        <v>1</v>
      </c>
      <c r="N26" s="33">
        <v>1</v>
      </c>
      <c r="O26" s="33">
        <v>0</v>
      </c>
      <c r="P26" s="33">
        <v>0</v>
      </c>
      <c r="Q26" s="33">
        <v>1</v>
      </c>
      <c r="R26" t="s">
        <v>92</v>
      </c>
    </row>
    <row r="27" spans="1:18" x14ac:dyDescent="0.25">
      <c r="A27" t="s">
        <v>28</v>
      </c>
      <c r="B27" s="33">
        <v>-10</v>
      </c>
      <c r="C27" s="33">
        <v>-10</v>
      </c>
      <c r="D27" s="33">
        <v>-6.1193594932556152</v>
      </c>
      <c r="E27" s="33">
        <v>-5.1695666313171387</v>
      </c>
      <c r="F27" s="33">
        <v>1</v>
      </c>
      <c r="G27" s="33">
        <v>1</v>
      </c>
      <c r="H27" s="33">
        <v>0</v>
      </c>
      <c r="I27" s="1">
        <v>0.94979286193847656</v>
      </c>
      <c r="J27" s="33">
        <v>0</v>
      </c>
      <c r="K27" s="33">
        <v>-9.4979286193847656</v>
      </c>
      <c r="L27" s="33">
        <v>0.94979286193847656</v>
      </c>
      <c r="M27" s="33">
        <v>1</v>
      </c>
      <c r="N27" s="33">
        <v>1</v>
      </c>
      <c r="O27" s="33">
        <v>0</v>
      </c>
      <c r="P27" s="33">
        <v>0</v>
      </c>
      <c r="Q27" s="33">
        <v>1</v>
      </c>
      <c r="R27" t="s">
        <v>93</v>
      </c>
    </row>
    <row r="28" spans="1:18" x14ac:dyDescent="0.25">
      <c r="A28" t="s">
        <v>14</v>
      </c>
      <c r="B28" s="33">
        <v>-1</v>
      </c>
      <c r="C28" s="33">
        <v>1.1666666269302368</v>
      </c>
      <c r="D28" s="33">
        <v>-6.0559191703796387</v>
      </c>
      <c r="E28" s="33">
        <v>-5.4688591957092285</v>
      </c>
      <c r="F28" s="33">
        <v>3</v>
      </c>
      <c r="G28" s="33">
        <v>2.6666667461395264</v>
      </c>
      <c r="H28" s="33">
        <v>2.1666665077209473</v>
      </c>
      <c r="I28" s="1">
        <v>0.58705997467041016</v>
      </c>
      <c r="J28" s="33">
        <v>-0.33333325386047363</v>
      </c>
      <c r="K28" s="33">
        <v>-0.58705997467041016</v>
      </c>
      <c r="L28" s="33">
        <v>1.7611799240112305</v>
      </c>
      <c r="M28" s="33">
        <v>1</v>
      </c>
      <c r="N28" s="33">
        <v>1</v>
      </c>
      <c r="O28" s="33">
        <v>1</v>
      </c>
      <c r="P28" s="33">
        <v>0</v>
      </c>
      <c r="Q28" s="33">
        <v>1</v>
      </c>
      <c r="R28" t="s">
        <v>94</v>
      </c>
    </row>
    <row r="29" spans="1:18" x14ac:dyDescent="0.25">
      <c r="A29" t="s">
        <v>17</v>
      </c>
      <c r="B29" s="33">
        <v>-4.4000000953674316</v>
      </c>
      <c r="C29" s="33">
        <v>-4.4000000953674316</v>
      </c>
      <c r="D29" s="33">
        <v>-5.6106925010681152</v>
      </c>
      <c r="E29" s="33">
        <v>-4.3434205055236816</v>
      </c>
      <c r="F29" s="33">
        <v>3.2000000476837158</v>
      </c>
      <c r="G29" s="33">
        <v>4.5500001907348633</v>
      </c>
      <c r="H29" s="33">
        <v>0</v>
      </c>
      <c r="I29" s="1">
        <v>1.2672719955444336</v>
      </c>
      <c r="J29" s="33">
        <v>1.3500001430511475</v>
      </c>
      <c r="K29" s="33">
        <v>-5.5759968757629395</v>
      </c>
      <c r="L29" s="33">
        <v>4.0552706718444824</v>
      </c>
      <c r="M29" s="33">
        <v>1</v>
      </c>
      <c r="N29" s="33">
        <v>1</v>
      </c>
      <c r="O29" s="33">
        <v>0</v>
      </c>
      <c r="P29" s="33">
        <v>1</v>
      </c>
      <c r="Q29" s="33">
        <v>1</v>
      </c>
      <c r="R29" t="s">
        <v>95</v>
      </c>
    </row>
    <row r="30" spans="1:18" x14ac:dyDescent="0.25">
      <c r="A30" t="s">
        <v>34</v>
      </c>
      <c r="B30" s="33">
        <v>-10</v>
      </c>
      <c r="C30" s="33">
        <v>-10</v>
      </c>
      <c r="D30" s="33">
        <v>-5.8085322380065918</v>
      </c>
      <c r="E30" s="33">
        <v>-4.5254697799682617</v>
      </c>
      <c r="F30" s="33">
        <v>1</v>
      </c>
      <c r="G30" s="33">
        <v>1</v>
      </c>
      <c r="H30" s="33">
        <v>0</v>
      </c>
      <c r="I30" s="1">
        <v>1.2830624580383301</v>
      </c>
      <c r="J30" s="33">
        <v>0</v>
      </c>
      <c r="K30" s="33">
        <v>-12.830624580383301</v>
      </c>
      <c r="L30" s="33">
        <v>1.2830624580383301</v>
      </c>
      <c r="M30" s="33">
        <v>1</v>
      </c>
      <c r="N30" s="33">
        <v>1</v>
      </c>
      <c r="O30" s="33">
        <v>0</v>
      </c>
      <c r="P30" s="33">
        <v>0</v>
      </c>
      <c r="Q30" s="33">
        <v>1</v>
      </c>
      <c r="R30" t="s">
        <v>96</v>
      </c>
    </row>
    <row r="31" spans="1:18" x14ac:dyDescent="0.25">
      <c r="A31" t="s">
        <v>20</v>
      </c>
      <c r="B31" s="33">
        <v>-10</v>
      </c>
      <c r="C31" s="33">
        <v>-10</v>
      </c>
      <c r="D31" s="33">
        <v>-6.0998573303222656</v>
      </c>
      <c r="E31" s="33">
        <v>-5.2528271675109863</v>
      </c>
      <c r="F31" s="33">
        <v>1</v>
      </c>
      <c r="G31" s="33">
        <v>1</v>
      </c>
      <c r="H31" s="33">
        <v>0</v>
      </c>
      <c r="I31" s="1">
        <v>0.8470301628112793</v>
      </c>
      <c r="J31" s="33">
        <v>0</v>
      </c>
      <c r="K31" s="33">
        <v>-8.470301628112793</v>
      </c>
      <c r="L31" s="33">
        <v>0.8470301628112793</v>
      </c>
      <c r="M31" s="33">
        <v>1</v>
      </c>
      <c r="N31" s="33">
        <v>1</v>
      </c>
      <c r="O31" s="33">
        <v>0</v>
      </c>
      <c r="P31" s="33">
        <v>0</v>
      </c>
      <c r="Q31" s="33">
        <v>1</v>
      </c>
      <c r="R31" t="s">
        <v>97</v>
      </c>
    </row>
    <row r="32" spans="1:18" x14ac:dyDescent="0.25">
      <c r="A32" t="s">
        <v>6</v>
      </c>
      <c r="B32" s="33">
        <v>-3.25</v>
      </c>
      <c r="C32" s="33">
        <v>4.3499999046325684</v>
      </c>
      <c r="D32" s="33">
        <v>-5.4534516334533691</v>
      </c>
      <c r="E32" s="33">
        <v>-4.2360615730285645</v>
      </c>
      <c r="F32" s="33">
        <v>3.2000000476837158</v>
      </c>
      <c r="G32" s="33">
        <v>7</v>
      </c>
      <c r="H32" s="33">
        <v>7.5999999046325684</v>
      </c>
      <c r="I32" s="1">
        <v>1.2173900604248047</v>
      </c>
      <c r="J32" s="33">
        <v>3.7999999523162842</v>
      </c>
      <c r="K32" s="33">
        <v>-3.9565176963806152</v>
      </c>
      <c r="L32" s="33">
        <v>3.8956482410430908</v>
      </c>
      <c r="M32" s="33">
        <v>1</v>
      </c>
      <c r="N32" s="33">
        <v>1</v>
      </c>
      <c r="O32" s="33">
        <v>1</v>
      </c>
      <c r="P32" s="33">
        <v>1</v>
      </c>
      <c r="Q32" s="33">
        <v>1</v>
      </c>
      <c r="R32" t="s">
        <v>98</v>
      </c>
    </row>
    <row r="33" spans="1:18" x14ac:dyDescent="0.25">
      <c r="A33" t="s">
        <v>22</v>
      </c>
      <c r="B33" s="33">
        <v>-6.4499998092651367</v>
      </c>
      <c r="C33" s="33">
        <v>-4</v>
      </c>
      <c r="D33" s="33">
        <v>-5.6223807334899902</v>
      </c>
      <c r="E33" s="33">
        <v>-4.419651985168457</v>
      </c>
      <c r="F33" s="33">
        <v>3.2999999523162842</v>
      </c>
      <c r="G33" s="33">
        <v>5</v>
      </c>
      <c r="H33" s="33">
        <v>2.4499998092651367</v>
      </c>
      <c r="I33" s="1">
        <v>1.2027287483215332</v>
      </c>
      <c r="J33" s="33">
        <v>1.7000000476837158</v>
      </c>
      <c r="K33" s="33">
        <v>-7.7576003074645996</v>
      </c>
      <c r="L33" s="33">
        <v>3.9690048694610596</v>
      </c>
      <c r="M33" s="33">
        <v>1</v>
      </c>
      <c r="N33" s="33">
        <v>1</v>
      </c>
      <c r="O33" s="33">
        <v>1</v>
      </c>
      <c r="P33" s="33">
        <v>1</v>
      </c>
      <c r="Q33" s="33">
        <v>1</v>
      </c>
      <c r="R33" t="s">
        <v>99</v>
      </c>
    </row>
    <row r="34" spans="1:18" x14ac:dyDescent="0.25">
      <c r="A34" t="s">
        <v>23</v>
      </c>
      <c r="B34" s="33">
        <v>3</v>
      </c>
      <c r="C34" s="33">
        <v>7</v>
      </c>
      <c r="D34" s="33">
        <v>-5.3231039047241211</v>
      </c>
      <c r="E34" s="33">
        <v>-4.327789306640625</v>
      </c>
      <c r="F34" s="33">
        <v>7</v>
      </c>
      <c r="G34" s="33">
        <v>7</v>
      </c>
      <c r="H34" s="33">
        <v>4</v>
      </c>
      <c r="I34" s="1">
        <v>0.99531459808349609</v>
      </c>
      <c r="J34" s="33">
        <v>0</v>
      </c>
      <c r="K34" s="33">
        <v>2.9859437942504883</v>
      </c>
      <c r="L34" s="33">
        <v>6.9672021865844727</v>
      </c>
      <c r="M34" s="33">
        <v>1</v>
      </c>
      <c r="N34" s="33">
        <v>1</v>
      </c>
      <c r="O34" s="33">
        <v>1</v>
      </c>
      <c r="P34" s="33">
        <v>0</v>
      </c>
      <c r="Q34" s="33">
        <v>1</v>
      </c>
      <c r="R34" t="s">
        <v>100</v>
      </c>
    </row>
    <row r="35" spans="1:18" x14ac:dyDescent="0.25">
      <c r="A35" t="s">
        <v>18</v>
      </c>
      <c r="B35" s="33">
        <v>8.8999996185302734</v>
      </c>
      <c r="C35" s="33">
        <v>10</v>
      </c>
      <c r="D35" s="33">
        <v>-5.5596966743469238</v>
      </c>
      <c r="E35" s="33">
        <v>-4.8232254981994629</v>
      </c>
      <c r="F35" s="33">
        <v>7</v>
      </c>
      <c r="G35" s="33">
        <v>7</v>
      </c>
      <c r="H35" s="33">
        <v>1.1000003814697266</v>
      </c>
      <c r="I35" s="1">
        <v>0.73647117614746094</v>
      </c>
      <c r="J35" s="33">
        <v>0</v>
      </c>
      <c r="K35" s="33">
        <v>6.5545930862426758</v>
      </c>
      <c r="L35" s="33">
        <v>5.1552982330322266</v>
      </c>
      <c r="M35" s="33">
        <v>1</v>
      </c>
      <c r="N35" s="33">
        <v>1</v>
      </c>
      <c r="O35" s="33">
        <v>1</v>
      </c>
      <c r="P35" s="33">
        <v>0</v>
      </c>
      <c r="Q35" s="33">
        <v>1</v>
      </c>
      <c r="R35" t="s">
        <v>101</v>
      </c>
    </row>
    <row r="36" spans="1:18" x14ac:dyDescent="0.25">
      <c r="A36" t="s">
        <v>19</v>
      </c>
      <c r="B36" s="33">
        <v>-3</v>
      </c>
      <c r="C36" s="33">
        <v>-3</v>
      </c>
      <c r="D36" s="33">
        <v>-5.9814009666442871</v>
      </c>
      <c r="E36" s="33">
        <v>-5.2316346168518066</v>
      </c>
      <c r="F36" s="33">
        <v>1</v>
      </c>
      <c r="G36" s="33">
        <v>1</v>
      </c>
      <c r="H36" s="33">
        <v>0</v>
      </c>
      <c r="I36" s="1">
        <v>0.74976634979248047</v>
      </c>
      <c r="J36" s="33">
        <v>0</v>
      </c>
      <c r="K36" s="33">
        <v>-2.2492990493774414</v>
      </c>
      <c r="L36" s="33">
        <v>0.74976634979248047</v>
      </c>
      <c r="M36" s="33">
        <v>1</v>
      </c>
      <c r="N36" s="33">
        <v>1</v>
      </c>
      <c r="O36" s="33">
        <v>0</v>
      </c>
      <c r="P36" s="33">
        <v>0</v>
      </c>
      <c r="Q36" s="33">
        <v>1</v>
      </c>
      <c r="R36" t="s">
        <v>102</v>
      </c>
    </row>
    <row r="37" spans="1:18" x14ac:dyDescent="0.25">
      <c r="A37" t="s">
        <v>26</v>
      </c>
      <c r="B37" s="33">
        <v>-5</v>
      </c>
      <c r="C37" s="33">
        <v>-3.5499999523162842</v>
      </c>
      <c r="D37" s="33">
        <v>-5.6494889259338379</v>
      </c>
      <c r="E37" s="33">
        <v>-4.9398388862609863</v>
      </c>
      <c r="F37" s="33">
        <v>1</v>
      </c>
      <c r="G37" s="33">
        <v>2.4500000476837158</v>
      </c>
      <c r="H37" s="33">
        <v>1.4500000476837158</v>
      </c>
      <c r="I37" s="1">
        <v>0.70965003967285156</v>
      </c>
      <c r="J37" s="33">
        <v>1.4500000476837158</v>
      </c>
      <c r="K37" s="33">
        <v>-3.5482501983642578</v>
      </c>
      <c r="L37" s="33">
        <v>0.70965003967285156</v>
      </c>
      <c r="M37" s="33">
        <v>1</v>
      </c>
      <c r="N37" s="33">
        <v>1</v>
      </c>
      <c r="O37" s="33">
        <v>1</v>
      </c>
      <c r="P37" s="33">
        <v>1</v>
      </c>
      <c r="Q37" s="33">
        <v>1</v>
      </c>
      <c r="R37" t="s">
        <v>103</v>
      </c>
    </row>
    <row r="38" spans="1:18" x14ac:dyDescent="0.25"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  <row r="39" spans="1:18" x14ac:dyDescent="0.25"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DCC75-74C9-4A3A-8BB9-54C6DA86D6B8}">
  <dimension ref="B2:G40"/>
  <sheetViews>
    <sheetView workbookViewId="0">
      <selection activeCell="D17" sqref="D17"/>
    </sheetView>
  </sheetViews>
  <sheetFormatPr defaultRowHeight="13.2" x14ac:dyDescent="0.25"/>
  <cols>
    <col min="2" max="2" width="18.88671875" bestFit="1" customWidth="1"/>
    <col min="3" max="3" width="10.33203125" customWidth="1"/>
    <col min="4" max="4" width="10.109375" customWidth="1"/>
    <col min="5" max="5" width="9.109375" customWidth="1"/>
    <col min="7" max="7" width="9.5546875" customWidth="1"/>
  </cols>
  <sheetData>
    <row r="2" spans="2:7" x14ac:dyDescent="0.25">
      <c r="B2" s="46" t="s">
        <v>104</v>
      </c>
      <c r="C2" s="47" t="s">
        <v>45</v>
      </c>
      <c r="D2" s="47"/>
      <c r="E2" s="46" t="s">
        <v>105</v>
      </c>
      <c r="F2" s="48" t="s">
        <v>49</v>
      </c>
      <c r="G2" s="46" t="s">
        <v>106</v>
      </c>
    </row>
    <row r="3" spans="2:7" x14ac:dyDescent="0.25">
      <c r="B3" s="49"/>
      <c r="C3" s="50" t="s">
        <v>43</v>
      </c>
      <c r="D3" s="50" t="s">
        <v>44</v>
      </c>
      <c r="E3" s="49"/>
      <c r="F3" s="51"/>
      <c r="G3" s="49"/>
    </row>
    <row r="4" spans="2:7" x14ac:dyDescent="0.25">
      <c r="B4" t="s">
        <v>32</v>
      </c>
      <c r="C4" s="52">
        <f>SUMIF(Paste_dataset!A:A,Table_2!B4,Paste_dataset!F:F)</f>
        <v>1.5</v>
      </c>
      <c r="D4" s="52">
        <f>SUMIF(Paste_dataset!A:A,Table_2!B4,Paste_dataset!G:G)</f>
        <v>5.6500000953674316</v>
      </c>
      <c r="E4" s="5">
        <f>SUMIF(Paste_dataset!A:A,Table_2!B4,Paste_dataset!I:I)</f>
        <v>0.57404279708862305</v>
      </c>
      <c r="F4" s="5">
        <f>ABS(E4-$E$40)/3.705</f>
        <v>8.7975801458457445E-2</v>
      </c>
      <c r="G4" s="53">
        <v>1841</v>
      </c>
    </row>
    <row r="5" spans="2:7" x14ac:dyDescent="0.25">
      <c r="B5" t="s">
        <v>14</v>
      </c>
      <c r="C5" s="52">
        <f>SUMIF(Paste_dataset!A:A,Table_2!B5,Paste_dataset!F:F)</f>
        <v>3</v>
      </c>
      <c r="D5" s="52">
        <f>SUMIF(Paste_dataset!A:A,Table_2!B5,Paste_dataset!G:G)</f>
        <v>2.6666667461395264</v>
      </c>
      <c r="E5" s="5">
        <f>SUMIF(Paste_dataset!A:A,Table_2!B5,Paste_dataset!I:I)</f>
        <v>0.58705997467041016</v>
      </c>
      <c r="F5" s="5">
        <f t="shared" ref="F5:F39" si="0">ABS(E5-$E$40)/3.705</f>
        <v>8.4462393204263894E-2</v>
      </c>
      <c r="G5" s="53">
        <v>1841</v>
      </c>
    </row>
    <row r="6" spans="2:7" x14ac:dyDescent="0.25">
      <c r="B6" t="s">
        <v>10</v>
      </c>
      <c r="C6" s="52">
        <f>SUMIF(Paste_dataset!A:A,Table_2!B6,Paste_dataset!F:F)</f>
        <v>3</v>
      </c>
      <c r="D6" s="52">
        <f>SUMIF(Paste_dataset!A:A,Table_2!B6,Paste_dataset!G:G)</f>
        <v>3</v>
      </c>
      <c r="E6" s="5">
        <f>SUMIF(Paste_dataset!A:A,Table_2!B6,Paste_dataset!I:I)</f>
        <v>0.59054422378540039</v>
      </c>
      <c r="F6" s="5">
        <f t="shared" si="0"/>
        <v>8.352197508955668E-2</v>
      </c>
      <c r="G6" s="53">
        <v>1841</v>
      </c>
    </row>
    <row r="7" spans="2:7" x14ac:dyDescent="0.25">
      <c r="B7" t="s">
        <v>12</v>
      </c>
      <c r="C7" s="52">
        <f>SUMIF(Paste_dataset!A:A,Table_2!B7,Paste_dataset!F:F)</f>
        <v>3</v>
      </c>
      <c r="D7" s="52">
        <f>SUMIF(Paste_dataset!A:A,Table_2!B7,Paste_dataset!G:G)</f>
        <v>3</v>
      </c>
      <c r="E7" s="5">
        <f>SUMIF(Paste_dataset!A:A,Table_2!B7,Paste_dataset!I:I)</f>
        <v>0.59613895416259766</v>
      </c>
      <c r="F7" s="5">
        <f t="shared" si="0"/>
        <v>8.2011926404753091E-2</v>
      </c>
      <c r="G7" s="53">
        <v>1841</v>
      </c>
    </row>
    <row r="8" spans="2:7" x14ac:dyDescent="0.25">
      <c r="B8" t="s">
        <v>27</v>
      </c>
      <c r="C8" s="52">
        <f>SUMIF(Paste_dataset!A:A,Table_2!B8,Paste_dataset!F:F)</f>
        <v>3</v>
      </c>
      <c r="D8" s="52">
        <f>SUMIF(Paste_dataset!A:A,Table_2!B8,Paste_dataset!G:G)</f>
        <v>3</v>
      </c>
      <c r="E8" s="5">
        <f>SUMIF(Paste_dataset!A:A,Table_2!B8,Paste_dataset!I:I)</f>
        <v>0.60713672637939453</v>
      </c>
      <c r="F8" s="5">
        <f t="shared" si="0"/>
        <v>7.9043566832068382E-2</v>
      </c>
      <c r="G8" s="53">
        <v>1841</v>
      </c>
    </row>
    <row r="9" spans="2:7" x14ac:dyDescent="0.25">
      <c r="B9" t="s">
        <v>16</v>
      </c>
      <c r="C9" s="52">
        <f>SUMIF(Paste_dataset!A:A,Table_2!B9,Paste_dataset!F:F)</f>
        <v>1.8421052694320679</v>
      </c>
      <c r="D9" s="52">
        <f>SUMIF(Paste_dataset!A:A,Table_2!B9,Paste_dataset!G:G)</f>
        <v>3</v>
      </c>
      <c r="E9" s="5">
        <f>SUMIF(Paste_dataset!A:A,Table_2!B9,Paste_dataset!I:I)</f>
        <v>0.66124534606933594</v>
      </c>
      <c r="F9" s="5">
        <f t="shared" si="0"/>
        <v>6.4439350991328456E-2</v>
      </c>
      <c r="G9" s="53">
        <v>1841</v>
      </c>
    </row>
    <row r="10" spans="2:7" x14ac:dyDescent="0.25">
      <c r="B10" t="s">
        <v>26</v>
      </c>
      <c r="C10" s="52">
        <f>SUMIF(Paste_dataset!A:A,Table_2!B10,Paste_dataset!F:F)</f>
        <v>1</v>
      </c>
      <c r="D10" s="52">
        <f>SUMIF(Paste_dataset!A:A,Table_2!B10,Paste_dataset!G:G)</f>
        <v>2.4500000476837158</v>
      </c>
      <c r="E10" s="5">
        <f>SUMIF(Paste_dataset!A:A,Table_2!B10,Paste_dataset!I:I)</f>
        <v>0.70965003967285156</v>
      </c>
      <c r="F10" s="5">
        <f t="shared" si="0"/>
        <v>5.1374656361499682E-2</v>
      </c>
      <c r="G10" s="53">
        <v>1841</v>
      </c>
    </row>
    <row r="11" spans="2:7" x14ac:dyDescent="0.25">
      <c r="B11" t="s">
        <v>7</v>
      </c>
      <c r="C11" s="52">
        <f>SUMIF(Paste_dataset!A:A,Table_2!B11,Paste_dataset!F:F)</f>
        <v>3</v>
      </c>
      <c r="D11" s="52">
        <f>SUMIF(Paste_dataset!A:A,Table_2!B11,Paste_dataset!G:G)</f>
        <v>3</v>
      </c>
      <c r="E11" s="5">
        <f>SUMIF(Paste_dataset!A:A,Table_2!B11,Paste_dataset!I:I)</f>
        <v>0.712890625</v>
      </c>
      <c r="F11" s="5">
        <f t="shared" si="0"/>
        <v>5.0500004451338155E-2</v>
      </c>
      <c r="G11" s="53">
        <v>1844</v>
      </c>
    </row>
    <row r="12" spans="2:7" x14ac:dyDescent="0.25">
      <c r="B12" t="s">
        <v>18</v>
      </c>
      <c r="C12" s="52">
        <f>SUMIF(Paste_dataset!A:A,Table_2!B12,Paste_dataset!F:F)</f>
        <v>7</v>
      </c>
      <c r="D12" s="52">
        <f>SUMIF(Paste_dataset!A:A,Table_2!B12,Paste_dataset!G:G)</f>
        <v>7</v>
      </c>
      <c r="E12" s="5">
        <f>SUMIF(Paste_dataset!A:A,Table_2!B12,Paste_dataset!I:I)</f>
        <v>0.73647117614746094</v>
      </c>
      <c r="F12" s="5">
        <f t="shared" si="0"/>
        <v>4.413548322395329E-2</v>
      </c>
      <c r="G12" s="53">
        <v>1841</v>
      </c>
    </row>
    <row r="13" spans="2:7" x14ac:dyDescent="0.25">
      <c r="B13" t="s">
        <v>31</v>
      </c>
      <c r="C13" s="52">
        <f>SUMIF(Paste_dataset!A:A,Table_2!B13,Paste_dataset!F:F)</f>
        <v>1</v>
      </c>
      <c r="D13" s="52">
        <f>SUMIF(Paste_dataset!A:A,Table_2!B13,Paste_dataset!G:G)</f>
        <v>7</v>
      </c>
      <c r="E13" s="5">
        <f>SUMIF(Paste_dataset!A:A,Table_2!B13,Paste_dataset!I:I)</f>
        <v>0.73724603652954102</v>
      </c>
      <c r="F13" s="5">
        <f t="shared" si="0"/>
        <v>4.3926344119478239E-2</v>
      </c>
      <c r="G13" s="53">
        <v>1841</v>
      </c>
    </row>
    <row r="14" spans="2:7" x14ac:dyDescent="0.25">
      <c r="B14" t="s">
        <v>1</v>
      </c>
      <c r="C14" s="52">
        <f>SUMIF(Paste_dataset!A:A,Table_2!B14,Paste_dataset!F:F)</f>
        <v>1</v>
      </c>
      <c r="D14" s="52">
        <f>SUMIF(Paste_dataset!A:A,Table_2!B14,Paste_dataset!G:G)</f>
        <v>1.7000000476837158</v>
      </c>
      <c r="E14" s="5">
        <f>SUMIF(Paste_dataset!A:A,Table_2!B14,Paste_dataset!I:I)</f>
        <v>0.74236106872558594</v>
      </c>
      <c r="F14" s="5">
        <f t="shared" si="0"/>
        <v>4.2545768627968134E-2</v>
      </c>
      <c r="G14" s="53">
        <v>1841</v>
      </c>
    </row>
    <row r="15" spans="2:7" x14ac:dyDescent="0.25">
      <c r="B15" t="s">
        <v>15</v>
      </c>
      <c r="C15" s="52">
        <f>SUMIF(Paste_dataset!A:A,Table_2!B15,Paste_dataset!F:F)</f>
        <v>1</v>
      </c>
      <c r="D15" s="52">
        <f>SUMIF(Paste_dataset!A:A,Table_2!B15,Paste_dataset!G:G)</f>
        <v>1</v>
      </c>
      <c r="E15" s="5">
        <f>SUMIF(Paste_dataset!A:A,Table_2!B15,Paste_dataset!I:I)</f>
        <v>0.74343347549438477</v>
      </c>
      <c r="F15" s="5">
        <f t="shared" si="0"/>
        <v>4.2256320107374658E-2</v>
      </c>
      <c r="G15" s="53">
        <v>1841</v>
      </c>
    </row>
    <row r="16" spans="2:7" x14ac:dyDescent="0.25">
      <c r="B16" t="s">
        <v>19</v>
      </c>
      <c r="C16" s="52">
        <f>SUMIF(Paste_dataset!A:A,Table_2!B16,Paste_dataset!F:F)</f>
        <v>1</v>
      </c>
      <c r="D16" s="52">
        <f>SUMIF(Paste_dataset!A:A,Table_2!B16,Paste_dataset!G:G)</f>
        <v>1</v>
      </c>
      <c r="E16" s="5">
        <f>SUMIF(Paste_dataset!A:A,Table_2!B16,Paste_dataset!I:I)</f>
        <v>0.74976634979248047</v>
      </c>
      <c r="F16" s="5">
        <f t="shared" si="0"/>
        <v>4.054704229412346E-2</v>
      </c>
      <c r="G16" s="53">
        <v>1841</v>
      </c>
    </row>
    <row r="17" spans="2:7" x14ac:dyDescent="0.25">
      <c r="B17" t="s">
        <v>21</v>
      </c>
      <c r="C17" s="52">
        <f>SUMIF(Paste_dataset!A:A,Table_2!B17,Paste_dataset!F:F)</f>
        <v>3</v>
      </c>
      <c r="D17" s="52">
        <f>SUMIF(Paste_dataset!A:A,Table_2!B17,Paste_dataset!G:G)</f>
        <v>4.0999999046325684</v>
      </c>
      <c r="E17" s="5">
        <f>SUMIF(Paste_dataset!A:A,Table_2!B17,Paste_dataset!I:I)</f>
        <v>0.75079679489135742</v>
      </c>
      <c r="F17" s="5">
        <f t="shared" si="0"/>
        <v>4.0268919460418474E-2</v>
      </c>
      <c r="G17" s="53">
        <v>1841</v>
      </c>
    </row>
    <row r="18" spans="2:7" x14ac:dyDescent="0.25">
      <c r="B18" t="s">
        <v>33</v>
      </c>
      <c r="C18" s="52">
        <f>SUMIF(Paste_dataset!A:A,Table_2!B18,Paste_dataset!F:F)</f>
        <v>3.4000000953674316</v>
      </c>
      <c r="D18" s="52">
        <f>SUMIF(Paste_dataset!A:A,Table_2!B18,Paste_dataset!G:G)</f>
        <v>7</v>
      </c>
      <c r="E18" s="5">
        <f>SUMIF(Paste_dataset!A:A,Table_2!B18,Paste_dataset!I:I)</f>
        <v>0.75676441192626953</v>
      </c>
      <c r="F18" s="5">
        <f t="shared" si="0"/>
        <v>3.8658226603492135E-2</v>
      </c>
      <c r="G18" s="53">
        <v>1841</v>
      </c>
    </row>
    <row r="19" spans="2:7" x14ac:dyDescent="0.25">
      <c r="B19" t="s">
        <v>25</v>
      </c>
      <c r="C19" s="52">
        <f>SUMIF(Paste_dataset!A:A,Table_2!B19,Paste_dataset!F:F)</f>
        <v>1</v>
      </c>
      <c r="D19" s="52">
        <f>SUMIF(Paste_dataset!A:A,Table_2!B19,Paste_dataset!G:G)</f>
        <v>1</v>
      </c>
      <c r="E19" s="5">
        <f>SUMIF(Paste_dataset!A:A,Table_2!B19,Paste_dataset!I:I)</f>
        <v>0.76171493530273438</v>
      </c>
      <c r="F19" s="5">
        <f t="shared" si="0"/>
        <v>3.7322052952624425E-2</v>
      </c>
      <c r="G19" s="53">
        <v>1841</v>
      </c>
    </row>
    <row r="20" spans="2:7" x14ac:dyDescent="0.25">
      <c r="B20" t="s">
        <v>2</v>
      </c>
      <c r="C20" s="52">
        <f>SUMIF(Paste_dataset!A:A,Table_2!B20,Paste_dataset!F:F)</f>
        <v>1</v>
      </c>
      <c r="D20" s="52">
        <f>SUMIF(Paste_dataset!A:A,Table_2!B20,Paste_dataset!G:G)</f>
        <v>1</v>
      </c>
      <c r="E20" s="5">
        <f>SUMIF(Paste_dataset!A:A,Table_2!B20,Paste_dataset!I:I)</f>
        <v>0.76394891738891602</v>
      </c>
      <c r="F20" s="5">
        <f t="shared" si="0"/>
        <v>3.6719088826799424E-2</v>
      </c>
      <c r="G20" s="53">
        <v>1841</v>
      </c>
    </row>
    <row r="21" spans="2:7" x14ac:dyDescent="0.25">
      <c r="B21" t="s">
        <v>13</v>
      </c>
      <c r="C21" s="52">
        <f>SUMIF(Paste_dataset!A:A,Table_2!B21,Paste_dataset!F:F)</f>
        <v>1</v>
      </c>
      <c r="D21" s="52">
        <f>SUMIF(Paste_dataset!A:A,Table_2!B21,Paste_dataset!G:G)</f>
        <v>1</v>
      </c>
      <c r="E21" s="5">
        <f>SUMIF(Paste_dataset!A:A,Table_2!B21,Paste_dataset!I:I)</f>
        <v>0.76645708084106445</v>
      </c>
      <c r="F21" s="5">
        <f t="shared" si="0"/>
        <v>3.6042121633237091E-2</v>
      </c>
      <c r="G21" s="53">
        <v>1841</v>
      </c>
    </row>
    <row r="22" spans="2:7" x14ac:dyDescent="0.25">
      <c r="B22" t="s">
        <v>20</v>
      </c>
      <c r="C22" s="52">
        <f>SUMIF(Paste_dataset!A:A,Table_2!B22,Paste_dataset!F:F)</f>
        <v>1</v>
      </c>
      <c r="D22" s="52">
        <f>SUMIF(Paste_dataset!A:A,Table_2!B22,Paste_dataset!G:G)</f>
        <v>1</v>
      </c>
      <c r="E22" s="5">
        <f>SUMIF(Paste_dataset!A:A,Table_2!B22,Paste_dataset!I:I)</f>
        <v>0.8470301628112793</v>
      </c>
      <c r="F22" s="5">
        <f t="shared" si="0"/>
        <v>1.4295000993502992E-2</v>
      </c>
      <c r="G22" s="53">
        <v>1841</v>
      </c>
    </row>
    <row r="23" spans="2:7" x14ac:dyDescent="0.25">
      <c r="B23" s="54" t="s">
        <v>30</v>
      </c>
      <c r="C23" s="55">
        <f>SUMIF(Paste_dataset!A:A,Table_2!B23,Paste_dataset!F:F)</f>
        <v>1.3999999761581421</v>
      </c>
      <c r="D23" s="55">
        <f>SUMIF(Paste_dataset!A:A,Table_2!B23,Paste_dataset!G:G)</f>
        <v>2.7000000476837158</v>
      </c>
      <c r="E23" s="56">
        <f>SUMIF(Paste_dataset!A:A,Table_2!B23,Paste_dataset!I:I)</f>
        <v>0.90625953674316406</v>
      </c>
      <c r="F23" s="56">
        <f t="shared" si="0"/>
        <v>1.6913347505954602E-3</v>
      </c>
      <c r="G23" s="57">
        <v>1841</v>
      </c>
    </row>
    <row r="24" spans="2:7" x14ac:dyDescent="0.25">
      <c r="B24" t="s">
        <v>28</v>
      </c>
      <c r="C24" s="52">
        <f>SUMIF(Paste_dataset!A:A,Table_2!B24,Paste_dataset!F:F)</f>
        <v>1</v>
      </c>
      <c r="D24" s="52">
        <f>SUMIF(Paste_dataset!A:A,Table_2!B24,Paste_dataset!G:G)</f>
        <v>1</v>
      </c>
      <c r="E24" s="5">
        <f>SUMIF(Paste_dataset!A:A,Table_2!B24,Paste_dataset!I:I)</f>
        <v>0.94979286193847656</v>
      </c>
      <c r="F24" s="5">
        <f t="shared" si="0"/>
        <v>1.3441220093459832E-2</v>
      </c>
      <c r="G24" s="53">
        <v>1841</v>
      </c>
    </row>
    <row r="25" spans="2:7" x14ac:dyDescent="0.25">
      <c r="B25" t="s">
        <v>23</v>
      </c>
      <c r="C25" s="52">
        <f>SUMIF(Paste_dataset!A:A,Table_2!B25,Paste_dataset!F:F)</f>
        <v>7</v>
      </c>
      <c r="D25" s="52">
        <f>SUMIF(Paste_dataset!A:A,Table_2!B25,Paste_dataset!G:G)</f>
        <v>7</v>
      </c>
      <c r="E25" s="5">
        <f>SUMIF(Paste_dataset!A:A,Table_2!B25,Paste_dataset!I:I)</f>
        <v>0.99531459808349609</v>
      </c>
      <c r="F25" s="5">
        <f t="shared" si="0"/>
        <v>2.5727788553654037E-2</v>
      </c>
      <c r="G25" s="53">
        <v>1841</v>
      </c>
    </row>
    <row r="26" spans="2:7" x14ac:dyDescent="0.25">
      <c r="B26" t="s">
        <v>29</v>
      </c>
      <c r="C26" s="52">
        <f>SUMIF(Paste_dataset!A:A,Table_2!B26,Paste_dataset!F:F)</f>
        <v>1</v>
      </c>
      <c r="D26" s="52">
        <f>SUMIF(Paste_dataset!A:A,Table_2!B26,Paste_dataset!G:G)</f>
        <v>1</v>
      </c>
      <c r="E26" s="5">
        <f>SUMIF(Paste_dataset!A:A,Table_2!B26,Paste_dataset!I:I)</f>
        <v>1.0070376396179199</v>
      </c>
      <c r="F26" s="5">
        <f t="shared" si="0"/>
        <v>2.8891902328127404E-2</v>
      </c>
      <c r="G26" s="53">
        <v>1841</v>
      </c>
    </row>
    <row r="27" spans="2:7" x14ac:dyDescent="0.25">
      <c r="B27" t="s">
        <v>9</v>
      </c>
      <c r="C27" s="52">
        <f>SUMIF(Paste_dataset!A:A,Table_2!B27,Paste_dataset!F:F)</f>
        <v>1</v>
      </c>
      <c r="D27" s="52">
        <f>SUMIF(Paste_dataset!A:A,Table_2!B27,Paste_dataset!G:G)</f>
        <v>1</v>
      </c>
      <c r="E27" s="5">
        <f>SUMIF(Paste_dataset!A:A,Table_2!B27,Paste_dataset!I:I)</f>
        <v>1.0351772308349609</v>
      </c>
      <c r="F27" s="5">
        <f t="shared" si="0"/>
        <v>3.6486933695749811E-2</v>
      </c>
      <c r="G27" s="53">
        <v>1841</v>
      </c>
    </row>
    <row r="28" spans="2:7" x14ac:dyDescent="0.25">
      <c r="B28" t="s">
        <v>11</v>
      </c>
      <c r="C28" s="52">
        <f>SUMIF(Paste_dataset!A:A,Table_2!B28,Paste_dataset!F:F)</f>
        <v>3.4000000953674316</v>
      </c>
      <c r="D28" s="52">
        <f>SUMIF(Paste_dataset!A:A,Table_2!B28,Paste_dataset!G:G)</f>
        <v>3</v>
      </c>
      <c r="E28" s="5">
        <f>SUMIF(Paste_dataset!A:A,Table_2!B28,Paste_dataset!I:I)</f>
        <v>1.0410213470458984</v>
      </c>
      <c r="F28" s="5">
        <f t="shared" si="0"/>
        <v>3.8064292996947517E-2</v>
      </c>
      <c r="G28" s="53">
        <v>1841</v>
      </c>
    </row>
    <row r="29" spans="2:7" x14ac:dyDescent="0.25">
      <c r="B29" t="s">
        <v>3</v>
      </c>
      <c r="C29" s="52">
        <f>SUMIF(Paste_dataset!A:A,Table_2!B29,Paste_dataset!F:F)</f>
        <v>2.7000000476837158</v>
      </c>
      <c r="D29" s="52">
        <f>SUMIF(Paste_dataset!A:A,Table_2!B29,Paste_dataset!G:G)</f>
        <v>7</v>
      </c>
      <c r="E29" s="5">
        <f>SUMIF(Paste_dataset!A:A,Table_2!B29,Paste_dataset!I:I)</f>
        <v>1.0748805999755859</v>
      </c>
      <c r="F29" s="5">
        <f t="shared" si="0"/>
        <v>4.7203092708064248E-2</v>
      </c>
      <c r="G29" s="53">
        <v>1841</v>
      </c>
    </row>
    <row r="30" spans="2:7" x14ac:dyDescent="0.25">
      <c r="B30" t="s">
        <v>24</v>
      </c>
      <c r="C30" s="52">
        <f>SUMIF(Paste_dataset!A:A,Table_2!B30,Paste_dataset!F:F)</f>
        <v>5.8000001907348633</v>
      </c>
      <c r="D30" s="52">
        <f>SUMIF(Paste_dataset!A:A,Table_2!B30,Paste_dataset!G:G)</f>
        <v>7</v>
      </c>
      <c r="E30" s="5">
        <f>SUMIF(Paste_dataset!A:A,Table_2!B30,Paste_dataset!I:I)</f>
        <v>1.1116774082183838</v>
      </c>
      <c r="F30" s="5">
        <f t="shared" si="0"/>
        <v>5.7134754851869342E-2</v>
      </c>
      <c r="G30" s="53">
        <v>1841</v>
      </c>
    </row>
    <row r="31" spans="2:7" x14ac:dyDescent="0.25">
      <c r="B31" t="s">
        <v>4</v>
      </c>
      <c r="C31" s="52">
        <f>SUMIF(Paste_dataset!A:A,Table_2!B31,Paste_dataset!F:F)</f>
        <v>4.9000000953674316</v>
      </c>
      <c r="D31" s="52">
        <f>SUMIF(Paste_dataset!A:A,Table_2!B31,Paste_dataset!G:G)</f>
        <v>6.5999999046325684</v>
      </c>
      <c r="E31" s="5">
        <f>SUMIF(Paste_dataset!A:A,Table_2!B31,Paste_dataset!I:I)</f>
        <v>1.1159696578979492</v>
      </c>
      <c r="F31" s="5">
        <f t="shared" si="0"/>
        <v>5.8293256789673772E-2</v>
      </c>
      <c r="G31" s="53">
        <v>1841</v>
      </c>
    </row>
    <row r="32" spans="2:7" x14ac:dyDescent="0.25">
      <c r="B32" t="s">
        <v>0</v>
      </c>
      <c r="C32" s="52">
        <f>SUMIF(Paste_dataset!A:A,Table_2!B32,Paste_dataset!F:F)</f>
        <v>3</v>
      </c>
      <c r="D32" s="52">
        <f>SUMIF(Paste_dataset!A:A,Table_2!B32,Paste_dataset!G:G)</f>
        <v>6.6999998092651367</v>
      </c>
      <c r="E32" s="5">
        <f>SUMIF(Paste_dataset!A:A,Table_2!B32,Paste_dataset!I:I)</f>
        <v>1.1219072341918945</v>
      </c>
      <c r="F32" s="5">
        <f t="shared" si="0"/>
        <v>5.9895841484395855E-2</v>
      </c>
      <c r="G32" s="53">
        <v>1841</v>
      </c>
    </row>
    <row r="33" spans="2:7" x14ac:dyDescent="0.25">
      <c r="B33" t="s">
        <v>22</v>
      </c>
      <c r="C33" s="52">
        <f>SUMIF(Paste_dataset!A:A,Table_2!B33,Paste_dataset!F:F)</f>
        <v>3.2999999523162842</v>
      </c>
      <c r="D33" s="52">
        <f>SUMIF(Paste_dataset!A:A,Table_2!B33,Paste_dataset!G:G)</f>
        <v>5</v>
      </c>
      <c r="E33" s="5">
        <f>SUMIF(Paste_dataset!A:A,Table_2!B33,Paste_dataset!I:I)</f>
        <v>1.2027287483215332</v>
      </c>
      <c r="F33" s="5">
        <f t="shared" si="0"/>
        <v>8.1710015338549338E-2</v>
      </c>
      <c r="G33" s="53">
        <v>1841</v>
      </c>
    </row>
    <row r="34" spans="2:7" x14ac:dyDescent="0.25">
      <c r="B34" t="s">
        <v>52</v>
      </c>
      <c r="C34" s="52">
        <f>SUMIF(Paste_dataset!A:A,Table_2!B34,Paste_dataset!F:F)</f>
        <v>1</v>
      </c>
      <c r="D34" s="52">
        <f>SUMIF(Paste_dataset!A:A,Table_2!B34,Paste_dataset!G:G)</f>
        <v>3</v>
      </c>
      <c r="E34" s="5">
        <f>SUMIF(Paste_dataset!A:A,Table_2!B34,Paste_dataset!I:I)</f>
        <v>1.2083673477172852</v>
      </c>
      <c r="F34" s="5">
        <f t="shared" si="0"/>
        <v>8.3231904514190894E-2</v>
      </c>
      <c r="G34" s="53">
        <v>1841</v>
      </c>
    </row>
    <row r="35" spans="2:7" x14ac:dyDescent="0.25">
      <c r="B35" t="s">
        <v>5</v>
      </c>
      <c r="C35" s="52">
        <f>SUMIF(Paste_dataset!A:A,Table_2!B35,Paste_dataset!F:F)</f>
        <v>3.2222223281860352</v>
      </c>
      <c r="D35" s="52">
        <f>SUMIF(Paste_dataset!A:A,Table_2!B35,Paste_dataset!G:G)</f>
        <v>7</v>
      </c>
      <c r="E35" s="5">
        <f>SUMIF(Paste_dataset!A:A,Table_2!B35,Paste_dataset!I:I)</f>
        <v>1.212355375289917</v>
      </c>
      <c r="F35" s="5">
        <f t="shared" si="0"/>
        <v>8.4308295222053742E-2</v>
      </c>
      <c r="G35" s="53">
        <v>1841</v>
      </c>
    </row>
    <row r="36" spans="2:7" x14ac:dyDescent="0.25">
      <c r="B36" t="s">
        <v>6</v>
      </c>
      <c r="C36" s="52">
        <f>SUMIF(Paste_dataset!A:A,Table_2!B36,Paste_dataset!F:F)</f>
        <v>3.2000000476837158</v>
      </c>
      <c r="D36" s="52">
        <f>SUMIF(Paste_dataset!A:A,Table_2!B36,Paste_dataset!G:G)</f>
        <v>7</v>
      </c>
      <c r="E36" s="5">
        <f>SUMIF(Paste_dataset!A:A,Table_2!B36,Paste_dataset!I:I)</f>
        <v>1.2173900604248047</v>
      </c>
      <c r="F36" s="5">
        <f t="shared" si="0"/>
        <v>8.5667184597192123E-2</v>
      </c>
      <c r="G36" s="53">
        <v>1841</v>
      </c>
    </row>
    <row r="37" spans="2:7" x14ac:dyDescent="0.25">
      <c r="B37" t="s">
        <v>8</v>
      </c>
      <c r="C37" s="52">
        <f>SUMIF(Paste_dataset!A:A,Table_2!B37,Paste_dataset!F:F)</f>
        <v>1</v>
      </c>
      <c r="D37" s="52">
        <f>SUMIF(Paste_dataset!A:A,Table_2!B37,Paste_dataset!G:G)</f>
        <v>1</v>
      </c>
      <c r="E37" s="5">
        <f>SUMIF(Paste_dataset!A:A,Table_2!B37,Paste_dataset!I:I)</f>
        <v>1.2548398971557617</v>
      </c>
      <c r="F37" s="5">
        <f t="shared" si="0"/>
        <v>9.577510274319942E-2</v>
      </c>
      <c r="G37" s="53">
        <v>1841</v>
      </c>
    </row>
    <row r="38" spans="2:7" x14ac:dyDescent="0.25">
      <c r="B38" t="s">
        <v>17</v>
      </c>
      <c r="C38" s="52">
        <f>SUMIF(Paste_dataset!A:A,Table_2!B38,Paste_dataset!F:F)</f>
        <v>3.2000000476837158</v>
      </c>
      <c r="D38" s="52">
        <f>SUMIF(Paste_dataset!A:A,Table_2!B38,Paste_dataset!G:G)</f>
        <v>4.5500001907348633</v>
      </c>
      <c r="E38" s="5">
        <f>SUMIF(Paste_dataset!A:A,Table_2!B38,Paste_dataset!I:I)</f>
        <v>1.2672719955444336</v>
      </c>
      <c r="F38" s="5">
        <f t="shared" si="0"/>
        <v>9.9130594885890877E-2</v>
      </c>
      <c r="G38" s="53">
        <v>1841</v>
      </c>
    </row>
    <row r="39" spans="2:7" x14ac:dyDescent="0.25">
      <c r="B39" t="s">
        <v>34</v>
      </c>
      <c r="C39" s="52">
        <f>SUMIF(Paste_dataset!A:A,Table_2!B39,Paste_dataset!F:F)</f>
        <v>1</v>
      </c>
      <c r="D39" s="52">
        <f>SUMIF(Paste_dataset!A:A,Table_2!B39,Paste_dataset!G:G)</f>
        <v>1</v>
      </c>
      <c r="E39" s="5">
        <f>SUMIF(Paste_dataset!A:A,Table_2!B39,Paste_dataset!I:I)</f>
        <v>1.2830624580383301</v>
      </c>
      <c r="F39" s="5">
        <f t="shared" si="0"/>
        <v>0.10339252808262407</v>
      </c>
      <c r="G39" s="53">
        <v>1841</v>
      </c>
    </row>
    <row r="40" spans="2:7" x14ac:dyDescent="0.25">
      <c r="B40" s="58" t="s">
        <v>38</v>
      </c>
      <c r="C40" s="59">
        <f>AVERAGE(C4:C39)</f>
        <v>2.4406757818328009</v>
      </c>
      <c r="D40" s="59">
        <f t="shared" ref="D40:G40" si="1">AVERAGE(D4:D39)</f>
        <v>3.6143518553839789</v>
      </c>
      <c r="E40" s="60">
        <f t="shared" si="1"/>
        <v>0.89999314149220788</v>
      </c>
      <c r="F40" s="60">
        <f t="shared" si="1"/>
        <v>5.5558113535346537E-2</v>
      </c>
      <c r="G40" s="61">
        <f t="shared" si="1"/>
        <v>1841.0833333333333</v>
      </c>
    </row>
  </sheetData>
  <mergeCells count="5">
    <mergeCell ref="B2:B3"/>
    <mergeCell ref="C2:D2"/>
    <mergeCell ref="E2:E3"/>
    <mergeCell ref="F2:F3"/>
    <mergeCell ref="G2:G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70481-6FD6-474D-BEAE-8A0019185B41}">
  <dimension ref="A1"/>
  <sheetViews>
    <sheetView showGridLines="0" workbookViewId="0">
      <selection activeCell="F26" sqref="F26"/>
    </sheetView>
  </sheetViews>
  <sheetFormatPr defaultRowHeight="13.2" x14ac:dyDescent="0.25"/>
  <sheetData/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I44"/>
  <sheetViews>
    <sheetView showGridLines="0" workbookViewId="0">
      <selection activeCell="F4" sqref="F4"/>
    </sheetView>
  </sheetViews>
  <sheetFormatPr defaultRowHeight="13.2" x14ac:dyDescent="0.25"/>
  <cols>
    <col min="1" max="1" width="4.33203125" customWidth="1"/>
    <col min="2" max="2" width="18.33203125" customWidth="1"/>
    <col min="3" max="3" width="9.5546875" bestFit="1" customWidth="1"/>
    <col min="6" max="6" width="8.6640625" customWidth="1"/>
  </cols>
  <sheetData>
    <row r="2" spans="2:9" x14ac:dyDescent="0.25">
      <c r="C2" s="9" t="s">
        <v>45</v>
      </c>
      <c r="D2" s="10"/>
      <c r="E2" s="11" t="s">
        <v>46</v>
      </c>
      <c r="F2" s="43" t="s">
        <v>49</v>
      </c>
    </row>
    <row r="3" spans="2:9" x14ac:dyDescent="0.25">
      <c r="C3" s="7" t="s">
        <v>43</v>
      </c>
      <c r="D3" s="8" t="s">
        <v>44</v>
      </c>
      <c r="E3" s="3" t="s">
        <v>35</v>
      </c>
      <c r="F3" s="44"/>
    </row>
    <row r="4" spans="2:9" x14ac:dyDescent="0.25">
      <c r="B4" s="13" t="s">
        <v>32</v>
      </c>
      <c r="C4" s="14">
        <f>SUMIF(Paste_dataset!A:A,shocks!B4,Paste_dataset!F:F)</f>
        <v>1.5</v>
      </c>
      <c r="D4" s="15">
        <f>SUMIF(Paste_dataset!A:A,shocks!B4,Paste_dataset!G:G)</f>
        <v>5.6500000953674316</v>
      </c>
      <c r="E4" s="16">
        <f>SUMIF(Paste_dataset!A:A,shocks!B4,Paste_dataset!I:I)</f>
        <v>0.57404279708862305</v>
      </c>
      <c r="F4" s="17">
        <f>ABS(E4-$E$40)/'xconst - Low (weig)'!$E$21</f>
        <v>8.7971750919158861E-2</v>
      </c>
    </row>
    <row r="5" spans="2:9" x14ac:dyDescent="0.25">
      <c r="B5" s="18" t="s">
        <v>14</v>
      </c>
      <c r="C5" s="19">
        <f>SUMIF(Paste_dataset!A:A,shocks!B5,Paste_dataset!F:F)</f>
        <v>3</v>
      </c>
      <c r="D5" s="20">
        <f>SUMIF(Paste_dataset!A:A,shocks!B5,Paste_dataset!G:G)</f>
        <v>2.6666667461395264</v>
      </c>
      <c r="E5" s="21">
        <f>SUMIF(Paste_dataset!A:A,shocks!B5,Paste_dataset!I:I)</f>
        <v>0.58705997467041016</v>
      </c>
      <c r="F5" s="22">
        <f>ABS(E5-$E$40)/'xconst - Low (weig)'!$E$21</f>
        <v>8.4458504427608785E-2</v>
      </c>
    </row>
    <row r="6" spans="2:9" x14ac:dyDescent="0.25">
      <c r="B6" s="18" t="s">
        <v>10</v>
      </c>
      <c r="C6" s="19">
        <f>SUMIF(Paste_dataset!A:A,shocks!B6,Paste_dataset!F:F)</f>
        <v>3</v>
      </c>
      <c r="D6" s="20">
        <f>SUMIF(Paste_dataset!A:A,shocks!B6,Paste_dataset!G:G)</f>
        <v>3</v>
      </c>
      <c r="E6" s="21">
        <f>SUMIF(Paste_dataset!A:A,shocks!B6,Paste_dataset!I:I)</f>
        <v>0.59054422378540039</v>
      </c>
      <c r="F6" s="22">
        <f>ABS(E6-$E$40)/'xconst - Low (weig)'!$E$21</f>
        <v>8.351812961117755E-2</v>
      </c>
    </row>
    <row r="7" spans="2:9" x14ac:dyDescent="0.25">
      <c r="B7" s="18" t="s">
        <v>12</v>
      </c>
      <c r="C7" s="19">
        <f>SUMIF(Paste_dataset!A:A,shocks!B7,Paste_dataset!F:F)</f>
        <v>3</v>
      </c>
      <c r="D7" s="20">
        <f>SUMIF(Paste_dataset!A:A,shocks!B7,Paste_dataset!G:G)</f>
        <v>3</v>
      </c>
      <c r="E7" s="21">
        <f>SUMIF(Paste_dataset!A:A,shocks!B7,Paste_dataset!I:I)</f>
        <v>0.59613895416259766</v>
      </c>
      <c r="F7" s="22">
        <f>ABS(E7-$E$40)/'xconst - Low (weig)'!$E$21</f>
        <v>8.2008150451305134E-2</v>
      </c>
    </row>
    <row r="8" spans="2:9" x14ac:dyDescent="0.25">
      <c r="B8" s="18" t="s">
        <v>27</v>
      </c>
      <c r="C8" s="19">
        <f>SUMIF(Paste_dataset!A:A,shocks!B8,Paste_dataset!F:F)</f>
        <v>3</v>
      </c>
      <c r="D8" s="20">
        <f>SUMIF(Paste_dataset!A:A,shocks!B8,Paste_dataset!G:G)</f>
        <v>3</v>
      </c>
      <c r="E8" s="21">
        <f>SUMIF(Paste_dataset!A:A,shocks!B8,Paste_dataset!I:I)</f>
        <v>0.60713672637939453</v>
      </c>
      <c r="F8" s="22">
        <f>ABS(E8-$E$40)/'xconst - Low (weig)'!$E$21</f>
        <v>7.9039927546396119E-2</v>
      </c>
      <c r="H8" s="45"/>
      <c r="I8" s="45"/>
    </row>
    <row r="9" spans="2:9" x14ac:dyDescent="0.25">
      <c r="B9" s="18" t="s">
        <v>16</v>
      </c>
      <c r="C9" s="19">
        <f>SUMIF(Paste_dataset!A:A,shocks!B9,Paste_dataset!F:F)</f>
        <v>1.8421052694320679</v>
      </c>
      <c r="D9" s="20">
        <f>SUMIF(Paste_dataset!A:A,shocks!B9,Paste_dataset!G:G)</f>
        <v>3</v>
      </c>
      <c r="E9" s="21">
        <f>SUMIF(Paste_dataset!A:A,shocks!B9,Paste_dataset!I:I)</f>
        <v>0.66124534606933594</v>
      </c>
      <c r="F9" s="22">
        <f>ABS(E9-$E$40)/'xconst - Low (weig)'!$E$21</f>
        <v>6.4436384105898165E-2</v>
      </c>
    </row>
    <row r="10" spans="2:9" x14ac:dyDescent="0.25">
      <c r="B10" s="18" t="s">
        <v>26</v>
      </c>
      <c r="C10" s="19">
        <f>SUMIF(Paste_dataset!A:A,shocks!B10,Paste_dataset!F:F)</f>
        <v>1</v>
      </c>
      <c r="D10" s="20">
        <f>SUMIF(Paste_dataset!A:A,shocks!B10,Paste_dataset!G:G)</f>
        <v>2.4500000476837158</v>
      </c>
      <c r="E10" s="21">
        <f>SUMIF(Paste_dataset!A:A,shocks!B10,Paste_dataset!I:I)</f>
        <v>0.70965003967285156</v>
      </c>
      <c r="F10" s="22">
        <f>ABS(E10-$E$40)/'xconst - Low (weig)'!$E$21</f>
        <v>5.1372290994420401E-2</v>
      </c>
    </row>
    <row r="11" spans="2:9" x14ac:dyDescent="0.25">
      <c r="B11" s="18" t="s">
        <v>7</v>
      </c>
      <c r="C11" s="19">
        <f>SUMIF(Paste_dataset!A:A,shocks!B11,Paste_dataset!F:F)</f>
        <v>3</v>
      </c>
      <c r="D11" s="20">
        <f>SUMIF(Paste_dataset!A:A,shocks!B11,Paste_dataset!G:G)</f>
        <v>3</v>
      </c>
      <c r="E11" s="21">
        <f>SUMIF(Paste_dataset!A:A,shocks!B11,Paste_dataset!I:I)</f>
        <v>0.712890625</v>
      </c>
      <c r="F11" s="22">
        <f>ABS(E11-$E$40)/'xconst - Low (weig)'!$E$21</f>
        <v>5.0497679354559073E-2</v>
      </c>
    </row>
    <row r="12" spans="2:9" x14ac:dyDescent="0.25">
      <c r="B12" s="18" t="s">
        <v>18</v>
      </c>
      <c r="C12" s="19">
        <f>SUMIF(Paste_dataset!A:A,shocks!B12,Paste_dataset!F:F)</f>
        <v>7</v>
      </c>
      <c r="D12" s="20">
        <f>SUMIF(Paste_dataset!A:A,shocks!B12,Paste_dataset!G:G)</f>
        <v>7</v>
      </c>
      <c r="E12" s="21">
        <f>SUMIF(Paste_dataset!A:A,shocks!B12,Paste_dataset!I:I)</f>
        <v>0.73647117614746094</v>
      </c>
      <c r="F12" s="22">
        <f>ABS(E12-$E$40)/'xconst - Low (weig)'!$E$21</f>
        <v>4.4133451159382164E-2</v>
      </c>
    </row>
    <row r="13" spans="2:9" x14ac:dyDescent="0.25">
      <c r="B13" s="18" t="s">
        <v>31</v>
      </c>
      <c r="C13" s="19">
        <f>SUMIF(Paste_dataset!A:A,shocks!B13,Paste_dataset!F:F)</f>
        <v>1</v>
      </c>
      <c r="D13" s="20">
        <f>SUMIF(Paste_dataset!A:A,shocks!B13,Paste_dataset!G:G)</f>
        <v>7</v>
      </c>
      <c r="E13" s="21">
        <f>SUMIF(Paste_dataset!A:A,shocks!B13,Paste_dataset!I:I)</f>
        <v>0.73724603652954102</v>
      </c>
      <c r="F13" s="22">
        <f>ABS(E13-$E$40)/'xconst - Low (weig)'!$E$21</f>
        <v>4.3924321683988597E-2</v>
      </c>
    </row>
    <row r="14" spans="2:9" x14ac:dyDescent="0.25">
      <c r="B14" s="18" t="s">
        <v>1</v>
      </c>
      <c r="C14" s="19">
        <f>SUMIF(Paste_dataset!A:A,shocks!B14,Paste_dataset!F:F)</f>
        <v>1</v>
      </c>
      <c r="D14" s="20">
        <f>SUMIF(Paste_dataset!A:A,shocks!B14,Paste_dataset!G:G)</f>
        <v>1.7000000476837158</v>
      </c>
      <c r="E14" s="21">
        <f>SUMIF(Paste_dataset!A:A,shocks!B14,Paste_dataset!I:I)</f>
        <v>0.74236106872558594</v>
      </c>
      <c r="F14" s="22">
        <f>ABS(E14-$E$40)/'xconst - Low (weig)'!$E$21</f>
        <v>4.2543809756267523E-2</v>
      </c>
    </row>
    <row r="15" spans="2:9" x14ac:dyDescent="0.25">
      <c r="B15" s="18" t="s">
        <v>15</v>
      </c>
      <c r="C15" s="19">
        <f>SUMIF(Paste_dataset!A:A,shocks!B15,Paste_dataset!F:F)</f>
        <v>1</v>
      </c>
      <c r="D15" s="20">
        <f>SUMIF(Paste_dataset!A:A,shocks!B15,Paste_dataset!G:G)</f>
        <v>1</v>
      </c>
      <c r="E15" s="21">
        <f>SUMIF(Paste_dataset!A:A,shocks!B15,Paste_dataset!I:I)</f>
        <v>0.74343347549438477</v>
      </c>
      <c r="F15" s="22">
        <f>ABS(E15-$E$40)/'xconst - Low (weig)'!$E$21</f>
        <v>4.2254374562322831E-2</v>
      </c>
    </row>
    <row r="16" spans="2:9" x14ac:dyDescent="0.25">
      <c r="B16" s="18" t="s">
        <v>19</v>
      </c>
      <c r="C16" s="19">
        <f>SUMIF(Paste_dataset!A:A,shocks!B16,Paste_dataset!F:F)</f>
        <v>1</v>
      </c>
      <c r="D16" s="20">
        <f>SUMIF(Paste_dataset!A:A,shocks!B16,Paste_dataset!G:G)</f>
        <v>1</v>
      </c>
      <c r="E16" s="21">
        <f>SUMIF(Paste_dataset!A:A,shocks!B16,Paste_dataset!I:I)</f>
        <v>0.74976634979248047</v>
      </c>
      <c r="F16" s="22">
        <f>ABS(E16-$E$40)/'xconst - Low (weig)'!$E$21</f>
        <v>4.0545175446813964E-2</v>
      </c>
    </row>
    <row r="17" spans="2:6" x14ac:dyDescent="0.25">
      <c r="B17" s="18" t="s">
        <v>21</v>
      </c>
      <c r="C17" s="19">
        <f>SUMIF(Paste_dataset!A:A,shocks!B17,Paste_dataset!F:F)</f>
        <v>3</v>
      </c>
      <c r="D17" s="20">
        <f>SUMIF(Paste_dataset!A:A,shocks!B17,Paste_dataset!G:G)</f>
        <v>4.0999999046325684</v>
      </c>
      <c r="E17" s="21">
        <f>SUMIF(Paste_dataset!A:A,shocks!B17,Paste_dataset!I:I)</f>
        <v>0.75079679489135742</v>
      </c>
      <c r="F17" s="22">
        <f>ABS(E17-$E$40)/'xconst - Low (weig)'!$E$21</f>
        <v>4.0267065418305964E-2</v>
      </c>
    </row>
    <row r="18" spans="2:6" x14ac:dyDescent="0.25">
      <c r="B18" s="18" t="s">
        <v>33</v>
      </c>
      <c r="C18" s="19">
        <f>SUMIF(Paste_dataset!A:A,shocks!B18,Paste_dataset!F:F)</f>
        <v>3.4000000953674316</v>
      </c>
      <c r="D18" s="20">
        <f>SUMIF(Paste_dataset!A:A,shocks!B18,Paste_dataset!G:G)</f>
        <v>7</v>
      </c>
      <c r="E18" s="21">
        <f>SUMIF(Paste_dataset!A:A,shocks!B18,Paste_dataset!I:I)</f>
        <v>0.75676441192626953</v>
      </c>
      <c r="F18" s="22">
        <f>ABS(E18-$E$40)/'xconst - Low (weig)'!$E$21</f>
        <v>3.8656446720121078E-2</v>
      </c>
    </row>
    <row r="19" spans="2:6" x14ac:dyDescent="0.25">
      <c r="B19" s="18" t="s">
        <v>25</v>
      </c>
      <c r="C19" s="19">
        <f>SUMIF(Paste_dataset!A:A,shocks!B19,Paste_dataset!F:F)</f>
        <v>1</v>
      </c>
      <c r="D19" s="20">
        <f>SUMIF(Paste_dataset!A:A,shocks!B19,Paste_dataset!G:G)</f>
        <v>1</v>
      </c>
      <c r="E19" s="21">
        <f>SUMIF(Paste_dataset!A:A,shocks!B19,Paste_dataset!I:I)</f>
        <v>0.76171493530273438</v>
      </c>
      <c r="F19" s="22">
        <f>ABS(E19-$E$40)/'xconst - Low (weig)'!$E$21</f>
        <v>3.7320334588714331E-2</v>
      </c>
    </row>
    <row r="20" spans="2:6" x14ac:dyDescent="0.25">
      <c r="B20" s="18" t="s">
        <v>2</v>
      </c>
      <c r="C20" s="19">
        <f>SUMIF(Paste_dataset!A:A,shocks!B20,Paste_dataset!F:F)</f>
        <v>1</v>
      </c>
      <c r="D20" s="20">
        <f>SUMIF(Paste_dataset!A:A,shocks!B20,Paste_dataset!G:G)</f>
        <v>1</v>
      </c>
      <c r="E20" s="21">
        <f>SUMIF(Paste_dataset!A:A,shocks!B20,Paste_dataset!I:I)</f>
        <v>0.76394891738891602</v>
      </c>
      <c r="F20" s="22">
        <f>ABS(E20-$E$40)/'xconst - Low (weig)'!$E$21</f>
        <v>3.671739822427196E-2</v>
      </c>
    </row>
    <row r="21" spans="2:6" x14ac:dyDescent="0.25">
      <c r="B21" s="18" t="s">
        <v>13</v>
      </c>
      <c r="C21" s="19">
        <f>SUMIF(Paste_dataset!A:A,shocks!B21,Paste_dataset!F:F)</f>
        <v>1</v>
      </c>
      <c r="D21" s="20">
        <f>SUMIF(Paste_dataset!A:A,shocks!B21,Paste_dataset!G:G)</f>
        <v>1</v>
      </c>
      <c r="E21" s="21">
        <f>SUMIF(Paste_dataset!A:A,shocks!B21,Paste_dataset!I:I)</f>
        <v>0.76645708084106445</v>
      </c>
      <c r="F21" s="22">
        <f>ABS(E21-$E$40)/'xconst - Low (weig)'!$E$21</f>
        <v>3.604046219930572E-2</v>
      </c>
    </row>
    <row r="22" spans="2:6" x14ac:dyDescent="0.25">
      <c r="B22" s="18" t="s">
        <v>20</v>
      </c>
      <c r="C22" s="19">
        <f>SUMIF(Paste_dataset!A:A,shocks!B22,Paste_dataset!F:F)</f>
        <v>1</v>
      </c>
      <c r="D22" s="20">
        <f>SUMIF(Paste_dataset!A:A,shocks!B22,Paste_dataset!G:G)</f>
        <v>1</v>
      </c>
      <c r="E22" s="21">
        <f>SUMIF(Paste_dataset!A:A,shocks!B22,Paste_dataset!I:I)</f>
        <v>0.8470301628112793</v>
      </c>
      <c r="F22" s="22">
        <f>ABS(E22-$E$40)/'xconst - Low (weig)'!$E$21</f>
        <v>1.429434282998146E-2</v>
      </c>
    </row>
    <row r="23" spans="2:6" x14ac:dyDescent="0.25">
      <c r="B23" s="23" t="s">
        <v>30</v>
      </c>
      <c r="C23" s="24">
        <f>SUMIF(Paste_dataset!A:A,shocks!B23,Paste_dataset!F:F)</f>
        <v>1.3999999761581421</v>
      </c>
      <c r="D23" s="25">
        <f>SUMIF(Paste_dataset!A:A,shocks!B23,Paste_dataset!G:G)</f>
        <v>2.7000000476837158</v>
      </c>
      <c r="E23" s="26">
        <f>SUMIF(Paste_dataset!A:A,shocks!B23,Paste_dataset!I:I)</f>
        <v>0.90625953674316406</v>
      </c>
      <c r="F23" s="27">
        <f>ABS(E23-$E$40)/'xconst - Low (weig)'!$E$21</f>
        <v>1.6912568789789388E-3</v>
      </c>
    </row>
    <row r="24" spans="2:6" x14ac:dyDescent="0.25">
      <c r="B24" s="23" t="s">
        <v>28</v>
      </c>
      <c r="C24" s="24">
        <f>SUMIF(Paste_dataset!A:A,shocks!B24,Paste_dataset!F:F)</f>
        <v>1</v>
      </c>
      <c r="D24" s="25">
        <f>SUMIF(Paste_dataset!A:A,shocks!B24,Paste_dataset!G:G)</f>
        <v>1</v>
      </c>
      <c r="E24" s="26">
        <f>SUMIF(Paste_dataset!A:A,shocks!B24,Paste_dataset!I:I)</f>
        <v>0.94979286193847656</v>
      </c>
      <c r="F24" s="27">
        <f>ABS(E24-$E$40)/'xconst - Low (weig)'!$E$21</f>
        <v>1.3440601239305544E-2</v>
      </c>
    </row>
    <row r="25" spans="2:6" x14ac:dyDescent="0.25">
      <c r="B25" s="23" t="s">
        <v>23</v>
      </c>
      <c r="C25" s="24">
        <f>SUMIF(Paste_dataset!A:A,shocks!B25,Paste_dataset!F:F)</f>
        <v>7</v>
      </c>
      <c r="D25" s="25">
        <f>SUMIF(Paste_dataset!A:A,shocks!B25,Paste_dataset!G:G)</f>
        <v>7</v>
      </c>
      <c r="E25" s="26">
        <f>SUMIF(Paste_dataset!A:A,shocks!B25,Paste_dataset!I:I)</f>
        <v>0.99531459808349609</v>
      </c>
      <c r="F25" s="27">
        <f>ABS(E25-$E$40)/'xconst - Low (weig)'!$E$21</f>
        <v>2.5726604007257476E-2</v>
      </c>
    </row>
    <row r="26" spans="2:6" x14ac:dyDescent="0.25">
      <c r="B26" s="23" t="s">
        <v>29</v>
      </c>
      <c r="C26" s="24">
        <f>SUMIF(Paste_dataset!A:A,shocks!B26,Paste_dataset!F:F)</f>
        <v>1</v>
      </c>
      <c r="D26" s="25">
        <f>SUMIF(Paste_dataset!A:A,shocks!B26,Paste_dataset!G:G)</f>
        <v>1</v>
      </c>
      <c r="E26" s="26">
        <f>SUMIF(Paste_dataset!A:A,shocks!B26,Paste_dataset!I:I)</f>
        <v>1.0070376396179199</v>
      </c>
      <c r="F26" s="27">
        <f>ABS(E26-$E$40)/'xconst - Low (weig)'!$E$21</f>
        <v>2.8890572101134861E-2</v>
      </c>
    </row>
    <row r="27" spans="2:6" x14ac:dyDescent="0.25">
      <c r="B27" s="23" t="s">
        <v>9</v>
      </c>
      <c r="C27" s="24">
        <f>SUMIF(Paste_dataset!A:A,shocks!B27,Paste_dataset!F:F)</f>
        <v>1</v>
      </c>
      <c r="D27" s="25">
        <f>SUMIF(Paste_dataset!A:A,shocks!B27,Paste_dataset!G:G)</f>
        <v>1</v>
      </c>
      <c r="E27" s="26">
        <f>SUMIF(Paste_dataset!A:A,shocks!B27,Paste_dataset!I:I)</f>
        <v>1.0351772308349609</v>
      </c>
      <c r="F27" s="27">
        <f>ABS(E27-$E$40)/'xconst - Low (weig)'!$E$21</f>
        <v>3.6485253781996609E-2</v>
      </c>
    </row>
    <row r="28" spans="2:6" x14ac:dyDescent="0.25">
      <c r="B28" s="23" t="s">
        <v>11</v>
      </c>
      <c r="C28" s="24">
        <f>SUMIF(Paste_dataset!A:A,shocks!B28,Paste_dataset!F:F)</f>
        <v>3.4000000953674316</v>
      </c>
      <c r="D28" s="25">
        <f>SUMIF(Paste_dataset!A:A,shocks!B28,Paste_dataset!G:G)</f>
        <v>3</v>
      </c>
      <c r="E28" s="26">
        <f>SUMIF(Paste_dataset!A:A,shocks!B28,Paste_dataset!I:I)</f>
        <v>1.0410213470458984</v>
      </c>
      <c r="F28" s="27">
        <f>ABS(E28-$E$40)/'xconst - Low (weig)'!$E$21</f>
        <v>3.8062540459180304E-2</v>
      </c>
    </row>
    <row r="29" spans="2:6" x14ac:dyDescent="0.25">
      <c r="B29" s="23" t="s">
        <v>3</v>
      </c>
      <c r="C29" s="24">
        <f>SUMIF(Paste_dataset!A:A,shocks!B29,Paste_dataset!F:F)</f>
        <v>2.7000000476837158</v>
      </c>
      <c r="D29" s="25">
        <f>SUMIF(Paste_dataset!A:A,shocks!B29,Paste_dataset!G:G)</f>
        <v>7</v>
      </c>
      <c r="E29" s="26">
        <f>SUMIF(Paste_dataset!A:A,shocks!B29,Paste_dataset!I:I)</f>
        <v>1.0748805999755859</v>
      </c>
      <c r="F29" s="27">
        <f>ABS(E29-$E$40)/'xconst - Low (weig)'!$E$21</f>
        <v>4.7200919406100994E-2</v>
      </c>
    </row>
    <row r="30" spans="2:6" x14ac:dyDescent="0.25">
      <c r="B30" s="23" t="s">
        <v>24</v>
      </c>
      <c r="C30" s="24">
        <f>SUMIF(Paste_dataset!A:A,shocks!B30,Paste_dataset!F:F)</f>
        <v>5.8000001907348633</v>
      </c>
      <c r="D30" s="25">
        <f>SUMIF(Paste_dataset!A:A,shocks!B30,Paste_dataset!G:G)</f>
        <v>7</v>
      </c>
      <c r="E30" s="26">
        <f>SUMIF(Paste_dataset!A:A,shocks!B30,Paste_dataset!I:I)</f>
        <v>1.1116774082183838</v>
      </c>
      <c r="F30" s="27">
        <f>ABS(E30-$E$40)/'xconst - Low (weig)'!$E$21</f>
        <v>5.713212428112141E-2</v>
      </c>
    </row>
    <row r="31" spans="2:6" x14ac:dyDescent="0.25">
      <c r="B31" s="23" t="s">
        <v>4</v>
      </c>
      <c r="C31" s="24">
        <f>SUMIF(Paste_dataset!A:A,shocks!B31,Paste_dataset!F:F)</f>
        <v>4.9000000953674316</v>
      </c>
      <c r="D31" s="25">
        <f>SUMIF(Paste_dataset!A:A,shocks!B31,Paste_dataset!G:G)</f>
        <v>6.5999999046325684</v>
      </c>
      <c r="E31" s="26">
        <f>SUMIF(Paste_dataset!A:A,shocks!B31,Paste_dataset!I:I)</f>
        <v>1.1159696578979492</v>
      </c>
      <c r="F31" s="27">
        <f>ABS(E31-$E$40)/'xconst - Low (weig)'!$E$21</f>
        <v>5.8290572879739967E-2</v>
      </c>
    </row>
    <row r="32" spans="2:6" x14ac:dyDescent="0.25">
      <c r="B32" s="23" t="s">
        <v>0</v>
      </c>
      <c r="C32" s="24">
        <f>SUMIF(Paste_dataset!A:A,shocks!B32,Paste_dataset!F:F)</f>
        <v>3</v>
      </c>
      <c r="D32" s="25">
        <f>SUMIF(Paste_dataset!A:A,shocks!B32,Paste_dataset!G:G)</f>
        <v>6.6999998092651367</v>
      </c>
      <c r="E32" s="26">
        <f>SUMIF(Paste_dataset!A:A,shocks!B32,Paste_dataset!I:I)</f>
        <v>1.1219072341918945</v>
      </c>
      <c r="F32" s="27">
        <f>ABS(E32-$E$40)/'xconst - Low (weig)'!$E$21</f>
        <v>5.9893083789032672E-2</v>
      </c>
    </row>
    <row r="33" spans="2:6" x14ac:dyDescent="0.25">
      <c r="B33" s="23" t="s">
        <v>22</v>
      </c>
      <c r="C33" s="24">
        <f>SUMIF(Paste_dataset!A:A,shocks!B33,Paste_dataset!F:F)</f>
        <v>3.2999999523162842</v>
      </c>
      <c r="D33" s="25">
        <f>SUMIF(Paste_dataset!A:A,shocks!B33,Paste_dataset!G:G)</f>
        <v>5</v>
      </c>
      <c r="E33" s="26">
        <f>SUMIF(Paste_dataset!A:A,shocks!B33,Paste_dataset!I:I)</f>
        <v>1.2027287483215332</v>
      </c>
      <c r="F33" s="27">
        <f>ABS(E33-$E$40)/'xconst - Low (weig)'!$E$21</f>
        <v>8.1706253285544664E-2</v>
      </c>
    </row>
    <row r="34" spans="2:6" x14ac:dyDescent="0.25">
      <c r="B34" s="23" t="s">
        <v>52</v>
      </c>
      <c r="C34" s="24">
        <f>SUMIF(Paste_dataset!A:A,shocks!B34,Paste_dataset!F:F)</f>
        <v>1</v>
      </c>
      <c r="D34" s="25">
        <f>SUMIF(Paste_dataset!A:A,shocks!B34,Paste_dataset!G:G)</f>
        <v>3</v>
      </c>
      <c r="E34" s="26">
        <f>SUMIF(Paste_dataset!A:A,shocks!B34,Paste_dataset!I:I)</f>
        <v>1.2083673477172852</v>
      </c>
      <c r="F34" s="27">
        <f>ABS(E34-$E$40)/'xconst - Low (weig)'!$E$21</f>
        <v>8.3228072391100888E-2</v>
      </c>
    </row>
    <row r="35" spans="2:6" x14ac:dyDescent="0.25">
      <c r="B35" s="23" t="s">
        <v>5</v>
      </c>
      <c r="C35" s="24">
        <f>SUMIF(Paste_dataset!A:A,shocks!B35,Paste_dataset!F:F)</f>
        <v>3.2222223281860352</v>
      </c>
      <c r="D35" s="25">
        <f>SUMIF(Paste_dataset!A:A,shocks!B35,Paste_dataset!G:G)</f>
        <v>7</v>
      </c>
      <c r="E35" s="26">
        <f>SUMIF(Paste_dataset!A:A,shocks!B35,Paste_dataset!I:I)</f>
        <v>1.212355375289917</v>
      </c>
      <c r="F35" s="27">
        <f>ABS(E35-$E$40)/'xconst - Low (weig)'!$E$21</f>
        <v>8.4304413540303394E-2</v>
      </c>
    </row>
    <row r="36" spans="2:6" x14ac:dyDescent="0.25">
      <c r="B36" s="23" t="s">
        <v>6</v>
      </c>
      <c r="C36" s="24">
        <f>SUMIF(Paste_dataset!A:A,shocks!B36,Paste_dataset!F:F)</f>
        <v>3.2000000476837158</v>
      </c>
      <c r="D36" s="25">
        <f>SUMIF(Paste_dataset!A:A,shocks!B36,Paste_dataset!G:G)</f>
        <v>7</v>
      </c>
      <c r="E36" s="26">
        <f>SUMIF(Paste_dataset!A:A,shocks!B36,Paste_dataset!I:I)</f>
        <v>1.2173900604248047</v>
      </c>
      <c r="F36" s="27">
        <f>ABS(E36-$E$40)/'xconst - Low (weig)'!$E$21</f>
        <v>8.5663240350114439E-2</v>
      </c>
    </row>
    <row r="37" spans="2:6" x14ac:dyDescent="0.25">
      <c r="B37" s="23" t="s">
        <v>8</v>
      </c>
      <c r="C37" s="24">
        <f>SUMIF(Paste_dataset!A:A,shocks!B37,Paste_dataset!F:F)</f>
        <v>1</v>
      </c>
      <c r="D37" s="25">
        <f>SUMIF(Paste_dataset!A:A,shocks!B37,Paste_dataset!G:G)</f>
        <v>1</v>
      </c>
      <c r="E37" s="26">
        <f>SUMIF(Paste_dataset!A:A,shocks!B37,Paste_dataset!I:I)</f>
        <v>1.2548398971557617</v>
      </c>
      <c r="F37" s="27">
        <f>ABS(E37-$E$40)/'xconst - Low (weig)'!$E$21</f>
        <v>9.5770693112243455E-2</v>
      </c>
    </row>
    <row r="38" spans="2:6" x14ac:dyDescent="0.25">
      <c r="B38" s="23" t="s">
        <v>17</v>
      </c>
      <c r="C38" s="24">
        <f>SUMIF(Paste_dataset!A:A,shocks!B38,Paste_dataset!F:F)</f>
        <v>3.2000000476837158</v>
      </c>
      <c r="D38" s="25">
        <f>SUMIF(Paste_dataset!A:A,shocks!B38,Paste_dataset!G:G)</f>
        <v>4.5500001907348633</v>
      </c>
      <c r="E38" s="26">
        <f>SUMIF(Paste_dataset!A:A,shocks!B38,Paste_dataset!I:I)</f>
        <v>1.2672719955444336</v>
      </c>
      <c r="F38" s="27">
        <f>ABS(E38-$E$40)/'xconst - Low (weig)'!$E$21</f>
        <v>9.9126030762988662E-2</v>
      </c>
    </row>
    <row r="39" spans="2:6" x14ac:dyDescent="0.25">
      <c r="B39" s="28" t="s">
        <v>34</v>
      </c>
      <c r="C39" s="29">
        <f>SUMIF(Paste_dataset!A:A,shocks!B39,Paste_dataset!F:F)</f>
        <v>1</v>
      </c>
      <c r="D39" s="30">
        <f>SUMIF(Paste_dataset!A:A,shocks!B39,Paste_dataset!G:G)</f>
        <v>1</v>
      </c>
      <c r="E39" s="31">
        <f>SUMIF(Paste_dataset!A:A,shocks!B39,Paste_dataset!I:I)</f>
        <v>1.2830624580383301</v>
      </c>
      <c r="F39" s="32">
        <f>ABS(E39-$E$40)/'xconst - Low (weig)'!$E$21</f>
        <v>0.10338776773385504</v>
      </c>
    </row>
    <row r="40" spans="2:6" x14ac:dyDescent="0.25">
      <c r="B40" s="41" t="s">
        <v>38</v>
      </c>
      <c r="C40" s="39">
        <f t="shared" ref="C40:F40" si="0">AVERAGE(C4:C39)</f>
        <v>2.4406757818328009</v>
      </c>
      <c r="D40" s="40">
        <f>AVERAGE(D4:D39)</f>
        <v>3.6143518553839789</v>
      </c>
      <c r="E40" s="42">
        <f>AVERAGE(E4:E39)</f>
        <v>0.89999314149220788</v>
      </c>
      <c r="F40" s="42">
        <f t="shared" si="0"/>
        <v>5.5555555555555525E-2</v>
      </c>
    </row>
    <row r="44" spans="2:6" x14ac:dyDescent="0.25">
      <c r="F44" s="1"/>
    </row>
  </sheetData>
  <mergeCells count="2">
    <mergeCell ref="F2:F3"/>
    <mergeCell ref="H8:I8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7"/>
  <sheetViews>
    <sheetView workbookViewId="0">
      <selection activeCell="D19" sqref="D19"/>
    </sheetView>
  </sheetViews>
  <sheetFormatPr defaultRowHeight="13.2" x14ac:dyDescent="0.25"/>
  <cols>
    <col min="1" max="1" width="17.6640625" bestFit="1" customWidth="1"/>
  </cols>
  <sheetData>
    <row r="1" spans="1:10" x14ac:dyDescent="0.25">
      <c r="B1" s="3" t="s">
        <v>36</v>
      </c>
      <c r="C1" s="3" t="s">
        <v>37</v>
      </c>
      <c r="D1" s="3" t="s">
        <v>35</v>
      </c>
      <c r="E1" s="3" t="s">
        <v>40</v>
      </c>
      <c r="F1" s="3" t="s">
        <v>39</v>
      </c>
    </row>
    <row r="2" spans="1:10" x14ac:dyDescent="0.25">
      <c r="A2" t="s">
        <v>15</v>
      </c>
      <c r="B2" s="4">
        <f>VLOOKUP(A2,shocks!B:E,2,0)</f>
        <v>1</v>
      </c>
      <c r="C2" s="4">
        <f>VLOOKUP(A2,shocks!B:E,3,0)</f>
        <v>1</v>
      </c>
      <c r="D2" s="5">
        <f>VLOOKUP(A2,shocks!B:E,4,0)</f>
        <v>0.74343347549438477</v>
      </c>
      <c r="E2" s="5">
        <f>shocks!$E$40-D2</f>
        <v>0.15655966599782312</v>
      </c>
      <c r="F2" s="5">
        <f>E2/$E$21</f>
        <v>4.2254374562322831E-2</v>
      </c>
      <c r="H2" t="s">
        <v>41</v>
      </c>
      <c r="I2">
        <v>1E-4</v>
      </c>
    </row>
    <row r="3" spans="1:10" x14ac:dyDescent="0.25">
      <c r="A3" t="s">
        <v>19</v>
      </c>
      <c r="B3" s="4">
        <f>VLOOKUP(A3,shocks!B:E,2,0)</f>
        <v>1</v>
      </c>
      <c r="C3" s="4">
        <f>VLOOKUP(A3,shocks!B:E,3,0)</f>
        <v>1</v>
      </c>
      <c r="D3" s="5">
        <f>VLOOKUP(A3,shocks!B:E,4,0)</f>
        <v>0.74976634979248047</v>
      </c>
      <c r="E3" s="5">
        <f>shocks!$E$40-D3</f>
        <v>0.15022679169972741</v>
      </c>
      <c r="F3" s="5">
        <f t="shared" ref="F3:F20" si="0">E3/$E$21</f>
        <v>4.0545175446813964E-2</v>
      </c>
    </row>
    <row r="4" spans="1:10" x14ac:dyDescent="0.25">
      <c r="A4" t="s">
        <v>25</v>
      </c>
      <c r="B4" s="4">
        <f>VLOOKUP(A4,shocks!B:E,2,0)</f>
        <v>1</v>
      </c>
      <c r="C4" s="4">
        <f>VLOOKUP(A4,shocks!B:E,3,0)</f>
        <v>1</v>
      </c>
      <c r="D4" s="5">
        <f>VLOOKUP(A4,shocks!B:E,4,0)</f>
        <v>0.76171493530273438</v>
      </c>
      <c r="E4" s="5">
        <f>shocks!$E$40-D4</f>
        <v>0.13827820618947351</v>
      </c>
      <c r="F4" s="5">
        <f t="shared" si="0"/>
        <v>3.7320334588714331E-2</v>
      </c>
      <c r="I4" t="s">
        <v>47</v>
      </c>
    </row>
    <row r="5" spans="1:10" x14ac:dyDescent="0.25">
      <c r="A5" t="s">
        <v>2</v>
      </c>
      <c r="B5" s="4">
        <f>VLOOKUP(A5,shocks!B:E,2,0)</f>
        <v>1</v>
      </c>
      <c r="C5" s="4">
        <f>VLOOKUP(A5,shocks!B:E,3,0)</f>
        <v>1</v>
      </c>
      <c r="D5" s="5">
        <f>VLOOKUP(A5,shocks!B:E,4,0)</f>
        <v>0.76394891738891602</v>
      </c>
      <c r="E5" s="5">
        <f>shocks!$E$40-D5</f>
        <v>0.13604422410329187</v>
      </c>
      <c r="F5" s="5">
        <f t="shared" si="0"/>
        <v>3.671739822427196E-2</v>
      </c>
      <c r="H5" s="34"/>
      <c r="I5" s="34" t="s">
        <v>43</v>
      </c>
      <c r="J5" s="34" t="s">
        <v>44</v>
      </c>
    </row>
    <row r="6" spans="1:10" x14ac:dyDescent="0.25">
      <c r="A6" t="s">
        <v>13</v>
      </c>
      <c r="B6" s="4">
        <f>VLOOKUP(A6,shocks!B:E,2,0)</f>
        <v>1</v>
      </c>
      <c r="C6" s="4">
        <f>VLOOKUP(A6,shocks!B:E,3,0)</f>
        <v>1</v>
      </c>
      <c r="D6" s="5">
        <f>VLOOKUP(A6,shocks!B:E,4,0)</f>
        <v>0.76645708084106445</v>
      </c>
      <c r="E6" s="5">
        <f>shocks!$E$40-D6</f>
        <v>0.13353606065114343</v>
      </c>
      <c r="F6" s="5">
        <f t="shared" si="0"/>
        <v>3.604046219930572E-2</v>
      </c>
      <c r="H6" s="34"/>
      <c r="I6" s="34" t="s">
        <v>42</v>
      </c>
      <c r="J6" s="34" t="s">
        <v>42</v>
      </c>
    </row>
    <row r="7" spans="1:10" x14ac:dyDescent="0.25">
      <c r="A7" t="s">
        <v>20</v>
      </c>
      <c r="B7" s="4">
        <f>VLOOKUP(A7,shocks!B:E,2,0)</f>
        <v>1</v>
      </c>
      <c r="C7" s="4">
        <f>VLOOKUP(A7,shocks!B:E,3,0)</f>
        <v>1</v>
      </c>
      <c r="D7" s="5">
        <f>VLOOKUP(A7,shocks!B:E,4,0)</f>
        <v>0.8470301628112793</v>
      </c>
      <c r="E7" s="5">
        <f>shocks!$E$40-D7</f>
        <v>5.2962978680928585E-2</v>
      </c>
      <c r="F7" s="5">
        <f t="shared" si="0"/>
        <v>1.429434282998146E-2</v>
      </c>
      <c r="H7" s="35">
        <v>1</v>
      </c>
      <c r="I7" s="36">
        <f>F2+F3+F4+F5+F6+F7+F8+F9+F10</f>
        <v>0.34501251028608682</v>
      </c>
      <c r="J7" s="36">
        <f>SUM(F2:F7)</f>
        <v>0.20717208785141031</v>
      </c>
    </row>
    <row r="8" spans="1:10" x14ac:dyDescent="0.25">
      <c r="A8" t="s">
        <v>1</v>
      </c>
      <c r="B8" s="4">
        <f>VLOOKUP(A8,shocks!B:E,2,0)</f>
        <v>1</v>
      </c>
      <c r="C8" s="4">
        <f>VLOOKUP(A8,shocks!B:E,3,0)</f>
        <v>1.7000000476837158</v>
      </c>
      <c r="D8" s="5">
        <f>VLOOKUP(A8,shocks!B:E,4,0)</f>
        <v>0.74236106872558594</v>
      </c>
      <c r="E8" s="5">
        <f>shocks!$E$40-D8</f>
        <v>0.15763207276662194</v>
      </c>
      <c r="F8" s="5">
        <f>E8/$E$21</f>
        <v>4.2543809756267523E-2</v>
      </c>
      <c r="H8" s="34">
        <f>+H9-$I$2</f>
        <v>1.4999</v>
      </c>
      <c r="I8" s="36">
        <f>+I7</f>
        <v>0.34501251028608682</v>
      </c>
      <c r="J8" s="36">
        <f>J7</f>
        <v>0.20717208785141031</v>
      </c>
    </row>
    <row r="9" spans="1:10" x14ac:dyDescent="0.25">
      <c r="A9" t="s">
        <v>26</v>
      </c>
      <c r="B9" s="4">
        <f>VLOOKUP(A9,shocks!B:E,2,0)</f>
        <v>1</v>
      </c>
      <c r="C9" s="4">
        <f>VLOOKUP(A9,shocks!B:E,3,0)</f>
        <v>2.4500000476837158</v>
      </c>
      <c r="D9" s="5">
        <f>VLOOKUP(A9,shocks!B:E,4,0)</f>
        <v>0.70965003967285156</v>
      </c>
      <c r="E9" s="5">
        <f>shocks!$E$40-D9</f>
        <v>0.19034310181935632</v>
      </c>
      <c r="F9" s="5">
        <f t="shared" si="0"/>
        <v>5.1372290994420401E-2</v>
      </c>
      <c r="H9" s="34">
        <v>1.5</v>
      </c>
      <c r="I9" s="36">
        <f>+I8+F11</f>
        <v>0.43298426120524569</v>
      </c>
      <c r="J9" s="36">
        <f>J8</f>
        <v>0.20717208785141031</v>
      </c>
    </row>
    <row r="10" spans="1:10" x14ac:dyDescent="0.25">
      <c r="A10" t="s">
        <v>31</v>
      </c>
      <c r="B10" s="4">
        <f>VLOOKUP(A10,shocks!B:E,2,0)</f>
        <v>1</v>
      </c>
      <c r="C10" s="4">
        <f>VLOOKUP(A10,shocks!B:E,3,0)</f>
        <v>7</v>
      </c>
      <c r="D10" s="5">
        <f>VLOOKUP(A10,shocks!B:E,4,0)</f>
        <v>0.73724603652954102</v>
      </c>
      <c r="E10" s="5">
        <f>shocks!$E$40-D10</f>
        <v>0.16274710496266687</v>
      </c>
      <c r="F10" s="5">
        <f t="shared" si="0"/>
        <v>4.3924321683988597E-2</v>
      </c>
      <c r="H10" s="34">
        <f>+H11-$I$2</f>
        <v>1.6999</v>
      </c>
      <c r="I10" s="36">
        <f>+I9</f>
        <v>0.43298426120524569</v>
      </c>
      <c r="J10" s="36">
        <f>J9</f>
        <v>0.20717208785141031</v>
      </c>
    </row>
    <row r="11" spans="1:10" x14ac:dyDescent="0.25">
      <c r="A11" t="s">
        <v>32</v>
      </c>
      <c r="B11" s="4">
        <f>VLOOKUP(A11,shocks!B:E,2,0)</f>
        <v>1.5</v>
      </c>
      <c r="C11" s="4">
        <f>VLOOKUP(A11,shocks!B:E,3,0)</f>
        <v>5.6500000953674316</v>
      </c>
      <c r="D11" s="5">
        <f>VLOOKUP(A11,shocks!B:E,4,0)</f>
        <v>0.57404279708862305</v>
      </c>
      <c r="E11" s="5">
        <f>shocks!$E$40-D11</f>
        <v>0.32595034440358484</v>
      </c>
      <c r="F11" s="5">
        <f t="shared" si="0"/>
        <v>8.7971750919158861E-2</v>
      </c>
      <c r="H11" s="34">
        <v>1.7</v>
      </c>
      <c r="I11" s="36">
        <f t="shared" ref="I11:I26" si="1">+I10</f>
        <v>0.43298426120524569</v>
      </c>
      <c r="J11" s="36">
        <f>J10+F8</f>
        <v>0.24971589760767782</v>
      </c>
    </row>
    <row r="12" spans="1:10" x14ac:dyDescent="0.25">
      <c r="A12" t="s">
        <v>16</v>
      </c>
      <c r="B12" s="4">
        <f>VLOOKUP(A12,shocks!B:E,2,0)</f>
        <v>1.8421052694320679</v>
      </c>
      <c r="C12" s="4">
        <f>VLOOKUP(A12,shocks!B:E,3,0)</f>
        <v>3</v>
      </c>
      <c r="D12" s="5">
        <f>VLOOKUP(A12,shocks!B:E,4,0)</f>
        <v>0.66124534606933594</v>
      </c>
      <c r="E12" s="5">
        <f>shocks!$E$40-D12</f>
        <v>0.23874779542287194</v>
      </c>
      <c r="F12" s="5">
        <f t="shared" si="0"/>
        <v>6.4436384105898165E-2</v>
      </c>
      <c r="H12" s="34">
        <f>+H13-$I$2</f>
        <v>1.8399000000000001</v>
      </c>
      <c r="I12" s="36">
        <f>+I11</f>
        <v>0.43298426120524569</v>
      </c>
      <c r="J12" s="36">
        <f>J11</f>
        <v>0.24971589760767782</v>
      </c>
    </row>
    <row r="13" spans="1:10" x14ac:dyDescent="0.25">
      <c r="A13" t="s">
        <v>14</v>
      </c>
      <c r="B13" s="4">
        <f>VLOOKUP(A13,shocks!B:E,2,0)</f>
        <v>3</v>
      </c>
      <c r="C13" s="4">
        <f>VLOOKUP(A13,shocks!B:E,3,0)</f>
        <v>2.6666667461395264</v>
      </c>
      <c r="D13" s="5">
        <f>VLOOKUP(A13,shocks!B:E,4,0)</f>
        <v>0.58705997467041016</v>
      </c>
      <c r="E13" s="5">
        <f>shocks!$E$40-D13</f>
        <v>0.31293316682179773</v>
      </c>
      <c r="F13" s="5">
        <f t="shared" si="0"/>
        <v>8.4458504427608785E-2</v>
      </c>
      <c r="H13" s="34">
        <v>1.84</v>
      </c>
      <c r="I13" s="36">
        <f>+I12+F12</f>
        <v>0.49742064531114383</v>
      </c>
      <c r="J13" s="36">
        <f>J12</f>
        <v>0.24971589760767782</v>
      </c>
    </row>
    <row r="14" spans="1:10" x14ac:dyDescent="0.25">
      <c r="A14" t="s">
        <v>10</v>
      </c>
      <c r="B14" s="4">
        <f>VLOOKUP(A14,shocks!B:E,2,0)</f>
        <v>3</v>
      </c>
      <c r="C14" s="4">
        <f>VLOOKUP(A14,shocks!B:E,3,0)</f>
        <v>3</v>
      </c>
      <c r="D14" s="5">
        <f>VLOOKUP(A14,shocks!B:E,4,0)</f>
        <v>0.59054422378540039</v>
      </c>
      <c r="E14" s="5">
        <f>shocks!$E$40-D14</f>
        <v>0.30944891770680749</v>
      </c>
      <c r="F14" s="5">
        <f>E14/$E$21</f>
        <v>8.351812961117755E-2</v>
      </c>
      <c r="H14" s="34">
        <f>+H15-$I$2</f>
        <v>2.4499</v>
      </c>
      <c r="I14" s="36">
        <f t="shared" si="1"/>
        <v>0.49742064531114383</v>
      </c>
      <c r="J14" s="36">
        <f>J13</f>
        <v>0.24971589760767782</v>
      </c>
    </row>
    <row r="15" spans="1:10" x14ac:dyDescent="0.25">
      <c r="A15" t="s">
        <v>12</v>
      </c>
      <c r="B15" s="4">
        <f>VLOOKUP(A15,shocks!B:E,2,0)</f>
        <v>3</v>
      </c>
      <c r="C15" s="4">
        <f>VLOOKUP(A15,shocks!B:E,3,0)</f>
        <v>3</v>
      </c>
      <c r="D15" s="5">
        <f>VLOOKUP(A15,shocks!B:E,4,0)</f>
        <v>0.59613895416259766</v>
      </c>
      <c r="E15" s="5">
        <f>shocks!$E$40-D15</f>
        <v>0.30385418732961023</v>
      </c>
      <c r="F15" s="5">
        <f t="shared" si="0"/>
        <v>8.2008150451305134E-2</v>
      </c>
      <c r="H15" s="34">
        <v>2.4500000000000002</v>
      </c>
      <c r="I15" s="36">
        <f>+I14</f>
        <v>0.49742064531114383</v>
      </c>
      <c r="J15" s="36">
        <f>J14+F9</f>
        <v>0.30108818860209824</v>
      </c>
    </row>
    <row r="16" spans="1:10" x14ac:dyDescent="0.25">
      <c r="A16" t="s">
        <v>27</v>
      </c>
      <c r="B16" s="4">
        <f>VLOOKUP(A16,shocks!B:E,2,0)</f>
        <v>3</v>
      </c>
      <c r="C16" s="4">
        <f>VLOOKUP(A16,shocks!B:E,3,0)</f>
        <v>3</v>
      </c>
      <c r="D16" s="5">
        <f>VLOOKUP(A16,shocks!B:E,4,0)</f>
        <v>0.60713672637939453</v>
      </c>
      <c r="E16" s="5">
        <f>shocks!$E$40-D16</f>
        <v>0.29285641511281335</v>
      </c>
      <c r="F16" s="5">
        <f t="shared" si="0"/>
        <v>7.9039927546396119E-2</v>
      </c>
      <c r="H16" s="34">
        <f>+H17-$I$2</f>
        <v>2.6698999999999997</v>
      </c>
      <c r="I16" s="36">
        <f t="shared" si="1"/>
        <v>0.49742064531114383</v>
      </c>
      <c r="J16" s="36">
        <f>J15</f>
        <v>0.30108818860209824</v>
      </c>
    </row>
    <row r="17" spans="1:10" x14ac:dyDescent="0.25">
      <c r="A17" t="s">
        <v>7</v>
      </c>
      <c r="B17" s="4">
        <f>VLOOKUP(A17,shocks!B:E,2,0)</f>
        <v>3</v>
      </c>
      <c r="C17" s="4">
        <f>VLOOKUP(A17,shocks!B:E,3,0)</f>
        <v>3</v>
      </c>
      <c r="D17" s="5">
        <f>VLOOKUP(A17,shocks!B:E,4,0)</f>
        <v>0.712890625</v>
      </c>
      <c r="E17" s="5">
        <f>shocks!$E$40-D17</f>
        <v>0.18710251649220788</v>
      </c>
      <c r="F17" s="5">
        <f t="shared" si="0"/>
        <v>5.0497679354559073E-2</v>
      </c>
      <c r="H17" s="34">
        <v>2.67</v>
      </c>
      <c r="I17" s="36">
        <f t="shared" si="1"/>
        <v>0.49742064531114383</v>
      </c>
      <c r="J17" s="36">
        <f>J16+F13</f>
        <v>0.38554669302970701</v>
      </c>
    </row>
    <row r="18" spans="1:10" x14ac:dyDescent="0.25">
      <c r="A18" t="s">
        <v>21</v>
      </c>
      <c r="B18" s="4">
        <f>VLOOKUP(A18,shocks!B:E,2,0)</f>
        <v>3</v>
      </c>
      <c r="C18" s="4">
        <f>VLOOKUP(A18,shocks!B:E,3,0)</f>
        <v>4.0999999046325684</v>
      </c>
      <c r="D18" s="5">
        <f>VLOOKUP(A18,shocks!B:E,4,0)</f>
        <v>0.75079679489135742</v>
      </c>
      <c r="E18" s="5">
        <f>shocks!$E$40-D18</f>
        <v>0.14919634660085046</v>
      </c>
      <c r="F18" s="5">
        <f t="shared" si="0"/>
        <v>4.0267065418305964E-2</v>
      </c>
      <c r="H18" s="34">
        <f>+H19-$I$2</f>
        <v>2.9998999999999998</v>
      </c>
      <c r="I18" s="36">
        <f t="shared" si="1"/>
        <v>0.49742064531114383</v>
      </c>
      <c r="J18" s="36">
        <f>J17</f>
        <v>0.38554669302970701</v>
      </c>
    </row>
    <row r="19" spans="1:10" x14ac:dyDescent="0.25">
      <c r="A19" t="s">
        <v>33</v>
      </c>
      <c r="B19" s="4">
        <f>VLOOKUP(A19,shocks!B:E,2,0)</f>
        <v>3.4000000953674316</v>
      </c>
      <c r="C19" s="4">
        <f>VLOOKUP(A19,shocks!B:E,3,0)</f>
        <v>7</v>
      </c>
      <c r="D19" s="5">
        <f>VLOOKUP(A19,shocks!B:E,4,0)</f>
        <v>0.75676441192626953</v>
      </c>
      <c r="E19" s="5">
        <f>shocks!$E$40-D19</f>
        <v>0.14322872956593835</v>
      </c>
      <c r="F19" s="5">
        <f t="shared" si="0"/>
        <v>3.8656446720121078E-2</v>
      </c>
      <c r="H19" s="34">
        <v>3</v>
      </c>
      <c r="I19" s="36">
        <f>+I18+F13+F14+F15+F16+F17+F18</f>
        <v>0.91721010212049647</v>
      </c>
      <c r="J19" s="36">
        <f>J18+SUM(F14:F17)+F12</f>
        <v>0.74504696409904303</v>
      </c>
    </row>
    <row r="20" spans="1:10" x14ac:dyDescent="0.25">
      <c r="A20" t="s">
        <v>18</v>
      </c>
      <c r="B20" s="4">
        <f>VLOOKUP(A20,shocks!B:E,2,0)</f>
        <v>7</v>
      </c>
      <c r="C20" s="4">
        <f>VLOOKUP(A20,shocks!B:E,3,0)</f>
        <v>7</v>
      </c>
      <c r="D20" s="5">
        <f>VLOOKUP(A20,shocks!B:E,4,0)</f>
        <v>0.73647117614746094</v>
      </c>
      <c r="E20" s="5">
        <f>shocks!$E$40-D20</f>
        <v>0.16352196534474694</v>
      </c>
      <c r="F20" s="5">
        <f t="shared" si="0"/>
        <v>4.4133451159382164E-2</v>
      </c>
      <c r="H20" s="34">
        <f>+H21-$I$2</f>
        <v>3.3998999999999997</v>
      </c>
      <c r="I20" s="36">
        <f t="shared" si="1"/>
        <v>0.91721010212049647</v>
      </c>
      <c r="J20" s="36">
        <f>J19</f>
        <v>0.74504696409904303</v>
      </c>
    </row>
    <row r="21" spans="1:10" x14ac:dyDescent="0.25">
      <c r="E21" s="1">
        <f>SUM(E2:E20)</f>
        <v>3.7051705916722635</v>
      </c>
      <c r="F21" s="1">
        <f>+SUM(F2:F20)</f>
        <v>0.99999999999999967</v>
      </c>
      <c r="H21" s="34">
        <v>3.4</v>
      </c>
      <c r="I21" s="36">
        <f>+I20+F19</f>
        <v>0.9558665488406175</v>
      </c>
      <c r="J21" s="36">
        <f>J20</f>
        <v>0.74504696409904303</v>
      </c>
    </row>
    <row r="22" spans="1:10" x14ac:dyDescent="0.25">
      <c r="H22" s="34">
        <f>+H23-$I$2</f>
        <v>4.0998999999999999</v>
      </c>
      <c r="I22" s="36">
        <f t="shared" si="1"/>
        <v>0.9558665488406175</v>
      </c>
      <c r="J22" s="36">
        <f>J21</f>
        <v>0.74504696409904303</v>
      </c>
    </row>
    <row r="23" spans="1:10" x14ac:dyDescent="0.25">
      <c r="H23" s="34">
        <v>4.0999999999999996</v>
      </c>
      <c r="I23" s="36">
        <f t="shared" si="1"/>
        <v>0.9558665488406175</v>
      </c>
      <c r="J23" s="36">
        <f>J22+F18</f>
        <v>0.78531402951734897</v>
      </c>
    </row>
    <row r="24" spans="1:10" x14ac:dyDescent="0.25">
      <c r="H24" s="34">
        <f>+H25-$I$2</f>
        <v>5.6499000000000006</v>
      </c>
      <c r="I24" s="36">
        <f t="shared" si="1"/>
        <v>0.9558665488406175</v>
      </c>
      <c r="J24" s="36">
        <f>J23</f>
        <v>0.78531402951734897</v>
      </c>
    </row>
    <row r="25" spans="1:10" x14ac:dyDescent="0.25">
      <c r="H25" s="34">
        <v>5.65</v>
      </c>
      <c r="I25" s="36">
        <f t="shared" si="1"/>
        <v>0.9558665488406175</v>
      </c>
      <c r="J25" s="36">
        <f>J24+F11</f>
        <v>0.87328578043650784</v>
      </c>
    </row>
    <row r="26" spans="1:10" x14ac:dyDescent="0.25">
      <c r="H26" s="34">
        <f>+H27-$I$2</f>
        <v>6.9999000000000002</v>
      </c>
      <c r="I26" s="36">
        <f t="shared" si="1"/>
        <v>0.9558665488406175</v>
      </c>
      <c r="J26" s="36">
        <f>J25</f>
        <v>0.87328578043650784</v>
      </c>
    </row>
    <row r="27" spans="1:10" x14ac:dyDescent="0.25">
      <c r="H27" s="34">
        <v>7</v>
      </c>
      <c r="I27" s="36">
        <f>+I26+F20</f>
        <v>0.99999999999999967</v>
      </c>
      <c r="J27" s="36">
        <f>J26+F20+F19+F10</f>
        <v>0.99999999999999967</v>
      </c>
    </row>
    <row r="28" spans="1:10" x14ac:dyDescent="0.25">
      <c r="H28" s="2"/>
      <c r="I28" s="1"/>
      <c r="J28" s="1"/>
    </row>
    <row r="29" spans="1:10" x14ac:dyDescent="0.25">
      <c r="H29" s="2"/>
      <c r="I29" s="1"/>
      <c r="J29" s="1"/>
    </row>
    <row r="30" spans="1:10" x14ac:dyDescent="0.25">
      <c r="H30" s="2"/>
      <c r="I30" s="1"/>
      <c r="J30" s="1"/>
    </row>
    <row r="31" spans="1:10" x14ac:dyDescent="0.25">
      <c r="H31" s="2"/>
      <c r="I31" s="1"/>
      <c r="J31" s="1"/>
    </row>
    <row r="32" spans="1:10" x14ac:dyDescent="0.25">
      <c r="H32" s="2"/>
      <c r="I32" s="1"/>
      <c r="J32" s="1"/>
    </row>
    <row r="33" spans="8:10" x14ac:dyDescent="0.25">
      <c r="H33" s="2"/>
      <c r="I33" s="1"/>
      <c r="J33" s="1"/>
    </row>
    <row r="34" spans="8:10" x14ac:dyDescent="0.25">
      <c r="H34" s="2"/>
      <c r="I34" s="1"/>
      <c r="J34" s="1"/>
    </row>
    <row r="35" spans="8:10" x14ac:dyDescent="0.25">
      <c r="H35" s="2"/>
      <c r="I35" s="1"/>
      <c r="J35" s="1"/>
    </row>
    <row r="36" spans="8:10" x14ac:dyDescent="0.25">
      <c r="H36" s="2"/>
      <c r="I36" s="1"/>
      <c r="J36" s="1"/>
    </row>
    <row r="37" spans="8:10" x14ac:dyDescent="0.25">
      <c r="H37" s="2"/>
      <c r="I37" s="1"/>
      <c r="J37" s="1"/>
    </row>
  </sheetData>
  <pageMargins left="0.511811024" right="0.511811024" top="0.78740157499999996" bottom="0.78740157499999996" header="0.31496062000000002" footer="0.31496062000000002"/>
  <ignoredErrors>
    <ignoredError sqref="I11:J11 J9 I14:J14 J12 J13 I16:J27 J1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7"/>
  <sheetViews>
    <sheetView workbookViewId="0">
      <selection activeCell="M11" sqref="M11"/>
    </sheetView>
  </sheetViews>
  <sheetFormatPr defaultRowHeight="13.2" x14ac:dyDescent="0.25"/>
  <cols>
    <col min="1" max="1" width="14.6640625" bestFit="1" customWidth="1"/>
  </cols>
  <sheetData>
    <row r="1" spans="1:14" x14ac:dyDescent="0.25">
      <c r="B1" s="3" t="s">
        <v>36</v>
      </c>
      <c r="C1" s="3" t="s">
        <v>37</v>
      </c>
      <c r="D1" s="3" t="s">
        <v>35</v>
      </c>
      <c r="E1" s="3" t="s">
        <v>40</v>
      </c>
      <c r="F1" s="3" t="s">
        <v>39</v>
      </c>
      <c r="H1" s="3"/>
    </row>
    <row r="2" spans="1:14" x14ac:dyDescent="0.25">
      <c r="A2" t="s">
        <v>28</v>
      </c>
      <c r="B2" s="4">
        <f>VLOOKUP(A2,shocks!B:E,2,0)</f>
        <v>1</v>
      </c>
      <c r="C2" s="4">
        <f>VLOOKUP(A2,shocks!B:E,3,0)</f>
        <v>1</v>
      </c>
      <c r="D2" s="5">
        <f>VLOOKUP(A2,shocks!B:E,4,0)</f>
        <v>0.94979286193847656</v>
      </c>
      <c r="E2" s="6">
        <f>D2-shocks!$E$40</f>
        <v>4.979972044626868E-2</v>
      </c>
      <c r="F2" s="5">
        <f t="shared" ref="F2:F17" si="0">E2/$E$20</f>
        <v>1.3440601239305558E-2</v>
      </c>
      <c r="H2" t="s">
        <v>41</v>
      </c>
      <c r="I2">
        <v>1E-4</v>
      </c>
    </row>
    <row r="3" spans="1:14" x14ac:dyDescent="0.25">
      <c r="A3" t="s">
        <v>29</v>
      </c>
      <c r="B3" s="4">
        <f>VLOOKUP(A3,shocks!B:E,2,0)</f>
        <v>1</v>
      </c>
      <c r="C3" s="4">
        <f>VLOOKUP(A3,shocks!B:E,3,0)</f>
        <v>1</v>
      </c>
      <c r="D3" s="5">
        <f>VLOOKUP(A3,shocks!B:E,4,0)</f>
        <v>1.0070376396179199</v>
      </c>
      <c r="E3" s="6">
        <f>D3-shocks!$E$40</f>
        <v>0.10704449812571204</v>
      </c>
      <c r="F3" s="5">
        <f t="shared" si="0"/>
        <v>2.8890572101134892E-2</v>
      </c>
    </row>
    <row r="4" spans="1:14" x14ac:dyDescent="0.25">
      <c r="A4" t="s">
        <v>9</v>
      </c>
      <c r="B4" s="4">
        <f>VLOOKUP(A4,shocks!B:E,2,0)</f>
        <v>1</v>
      </c>
      <c r="C4" s="4">
        <f>VLOOKUP(A4,shocks!B:E,3,0)</f>
        <v>1</v>
      </c>
      <c r="D4" s="5">
        <f>VLOOKUP(A4,shocks!B:E,4,0)</f>
        <v>1.0351772308349609</v>
      </c>
      <c r="E4" s="6">
        <f>D4-shocks!$E$40</f>
        <v>0.13518408934275306</v>
      </c>
      <c r="F4" s="5">
        <f t="shared" si="0"/>
        <v>3.6485253781996643E-2</v>
      </c>
      <c r="I4" t="s">
        <v>48</v>
      </c>
    </row>
    <row r="5" spans="1:14" x14ac:dyDescent="0.25">
      <c r="A5" t="s">
        <v>8</v>
      </c>
      <c r="B5" s="4">
        <f>VLOOKUP(A5,shocks!B:E,2,0)</f>
        <v>1</v>
      </c>
      <c r="C5" s="4">
        <f>VLOOKUP(A5,shocks!B:E,3,0)</f>
        <v>1</v>
      </c>
      <c r="D5" s="5">
        <f>VLOOKUP(A5,shocks!B:E,4,0)</f>
        <v>1.2548398971557617</v>
      </c>
      <c r="E5" s="6">
        <f>D5-shocks!$E$40</f>
        <v>0.35484675566355384</v>
      </c>
      <c r="F5" s="5">
        <f t="shared" si="0"/>
        <v>9.5770693112243552E-2</v>
      </c>
      <c r="H5" s="34"/>
      <c r="I5" s="34" t="s">
        <v>43</v>
      </c>
      <c r="J5" s="34" t="s">
        <v>44</v>
      </c>
    </row>
    <row r="6" spans="1:14" x14ac:dyDescent="0.25">
      <c r="A6" t="s">
        <v>34</v>
      </c>
      <c r="B6" s="4">
        <f>VLOOKUP(A6,shocks!B:E,2,0)</f>
        <v>1</v>
      </c>
      <c r="C6" s="4">
        <f>VLOOKUP(A6,shocks!B:E,3,0)</f>
        <v>1</v>
      </c>
      <c r="D6" s="5">
        <f>VLOOKUP(A6,shocks!B:E,4,0)</f>
        <v>1.2830624580383301</v>
      </c>
      <c r="E6" s="6">
        <f>D6-shocks!$E$40</f>
        <v>0.3830693165461222</v>
      </c>
      <c r="F6" s="5">
        <f t="shared" si="0"/>
        <v>0.10338776773385515</v>
      </c>
      <c r="H6" s="34"/>
      <c r="I6" s="34" t="s">
        <v>42</v>
      </c>
      <c r="J6" s="34" t="s">
        <v>42</v>
      </c>
    </row>
    <row r="7" spans="1:14" x14ac:dyDescent="0.25">
      <c r="A7" t="s">
        <v>52</v>
      </c>
      <c r="B7" s="4">
        <f>VLOOKUP(A7,shocks!B:E,2,0)</f>
        <v>1</v>
      </c>
      <c r="C7" s="4">
        <f>VLOOKUP(A7,shocks!B:E,3,0)</f>
        <v>3</v>
      </c>
      <c r="D7" s="5">
        <f>VLOOKUP(A7,shocks!B:E,4,0)</f>
        <v>1.2083673477172852</v>
      </c>
      <c r="E7" s="6">
        <f>D7-shocks!$E$40</f>
        <v>0.30837420622507727</v>
      </c>
      <c r="F7" s="5">
        <f t="shared" si="0"/>
        <v>8.3228072391100985E-2</v>
      </c>
      <c r="H7" s="37">
        <v>1</v>
      </c>
      <c r="I7" s="36">
        <f>+F2+F3+F4+F5+F6+F7</f>
        <v>0.36120296035963678</v>
      </c>
      <c r="J7" s="36">
        <f>SUM(F2:F6)</f>
        <v>0.27797488796853581</v>
      </c>
      <c r="K7" s="1"/>
      <c r="L7" s="1"/>
      <c r="N7" s="12"/>
    </row>
    <row r="8" spans="1:14" x14ac:dyDescent="0.25">
      <c r="A8" t="s">
        <v>30</v>
      </c>
      <c r="B8" s="4">
        <f>VLOOKUP(A8,shocks!B:E,2,0)</f>
        <v>1.3999999761581421</v>
      </c>
      <c r="C8" s="4">
        <f>VLOOKUP(A8,shocks!B:E,3,0)</f>
        <v>2.7000000476837158</v>
      </c>
      <c r="D8" s="5">
        <f>VLOOKUP(A8,shocks!B:E,4,0)</f>
        <v>0.90625953674316406</v>
      </c>
      <c r="E8" s="6">
        <f>D8-shocks!$E$40</f>
        <v>6.2663952509561804E-3</v>
      </c>
      <c r="F8" s="5">
        <f t="shared" si="0"/>
        <v>1.6912568789789406E-3</v>
      </c>
      <c r="H8" s="38">
        <f>+H9-$I$2</f>
        <v>1.3998999999999999</v>
      </c>
      <c r="I8" s="36">
        <f>+I7</f>
        <v>0.36120296035963678</v>
      </c>
      <c r="J8" s="36">
        <f>J7</f>
        <v>0.27797488796853581</v>
      </c>
      <c r="K8" s="1"/>
      <c r="L8" s="1"/>
    </row>
    <row r="9" spans="1:14" x14ac:dyDescent="0.25">
      <c r="A9" t="s">
        <v>3</v>
      </c>
      <c r="B9" s="4">
        <f>VLOOKUP(A9,shocks!B:E,2,0)</f>
        <v>2.7000000476837158</v>
      </c>
      <c r="C9" s="4">
        <f>VLOOKUP(A9,shocks!B:E,3,0)</f>
        <v>7</v>
      </c>
      <c r="D9" s="5">
        <f>VLOOKUP(A9,shocks!B:E,4,0)</f>
        <v>1.0748805999755859</v>
      </c>
      <c r="E9" s="6">
        <f>D9-shocks!$E$40</f>
        <v>0.17488745848337806</v>
      </c>
      <c r="F9" s="5">
        <f t="shared" si="0"/>
        <v>4.720091940610105E-2</v>
      </c>
      <c r="H9" s="38">
        <v>1.4</v>
      </c>
      <c r="I9" s="36">
        <f>+I8+F8</f>
        <v>0.3628942172386157</v>
      </c>
      <c r="J9" s="36">
        <f>J8</f>
        <v>0.27797488796853581</v>
      </c>
      <c r="K9" s="1"/>
      <c r="L9" s="1"/>
    </row>
    <row r="10" spans="1:14" x14ac:dyDescent="0.25">
      <c r="A10" t="s">
        <v>0</v>
      </c>
      <c r="B10" s="4">
        <f>VLOOKUP(A10,shocks!B:E,2,0)</f>
        <v>3</v>
      </c>
      <c r="C10" s="4">
        <f>VLOOKUP(A10,shocks!B:E,3,0)</f>
        <v>6.6999998092651367</v>
      </c>
      <c r="D10" s="5">
        <f>VLOOKUP(A10,shocks!B:E,4,0)</f>
        <v>1.1219072341918945</v>
      </c>
      <c r="E10" s="6">
        <f>D10-shocks!$E$40</f>
        <v>0.22191409269968665</v>
      </c>
      <c r="F10" s="5">
        <f t="shared" si="0"/>
        <v>5.9893083789032742E-2</v>
      </c>
      <c r="H10" s="38">
        <f>+H11-$I$2</f>
        <v>2.6999</v>
      </c>
      <c r="I10" s="36">
        <f t="shared" ref="I10:I36" si="1">+I9</f>
        <v>0.3628942172386157</v>
      </c>
      <c r="J10" s="36">
        <f>J9</f>
        <v>0.27797488796853581</v>
      </c>
      <c r="K10" s="1"/>
      <c r="L10" s="1"/>
    </row>
    <row r="11" spans="1:14" x14ac:dyDescent="0.25">
      <c r="A11" t="s">
        <v>17</v>
      </c>
      <c r="B11" s="4">
        <f>VLOOKUP(A11,shocks!B:E,2,0)</f>
        <v>3.2000000476837158</v>
      </c>
      <c r="C11" s="4">
        <f>VLOOKUP(A11,shocks!B:E,3,0)</f>
        <v>4.5500001907348633</v>
      </c>
      <c r="D11" s="5">
        <f>VLOOKUP(A11,shocks!B:E,4,0)</f>
        <v>1.2672719955444336</v>
      </c>
      <c r="E11" s="6">
        <f>D11-shocks!$E$40</f>
        <v>0.36727885405222571</v>
      </c>
      <c r="F11" s="5">
        <f t="shared" si="0"/>
        <v>9.9126030762988773E-2</v>
      </c>
      <c r="H11" s="38">
        <v>2.7</v>
      </c>
      <c r="I11" s="36">
        <f>+I10+F9</f>
        <v>0.41009513664471675</v>
      </c>
      <c r="J11" s="36">
        <f>J10+F8</f>
        <v>0.27966614484751473</v>
      </c>
      <c r="K11" s="1"/>
      <c r="L11" s="1"/>
    </row>
    <row r="12" spans="1:14" x14ac:dyDescent="0.25">
      <c r="A12" t="s">
        <v>6</v>
      </c>
      <c r="B12" s="4">
        <f>VLOOKUP(A12,shocks!B:E,2,0)</f>
        <v>3.2000000476837158</v>
      </c>
      <c r="C12" s="4">
        <f>VLOOKUP(A12,shocks!B:E,3,0)</f>
        <v>7</v>
      </c>
      <c r="D12" s="5">
        <f>VLOOKUP(A12,shocks!B:E,4,0)</f>
        <v>1.2173900604248047</v>
      </c>
      <c r="E12" s="6">
        <f>D12-shocks!$E$40</f>
        <v>0.31739691893259681</v>
      </c>
      <c r="F12" s="5">
        <f t="shared" si="0"/>
        <v>8.5663240350114522E-2</v>
      </c>
      <c r="H12" s="38">
        <f>+H13-$I$2</f>
        <v>2.9998999999999998</v>
      </c>
      <c r="I12" s="36">
        <f t="shared" si="1"/>
        <v>0.41009513664471675</v>
      </c>
      <c r="J12" s="36">
        <f>J11</f>
        <v>0.27966614484751473</v>
      </c>
      <c r="K12" s="1"/>
      <c r="L12" s="1"/>
    </row>
    <row r="13" spans="1:14" x14ac:dyDescent="0.25">
      <c r="A13" t="s">
        <v>5</v>
      </c>
      <c r="B13" s="4">
        <f>VLOOKUP(A13,shocks!B:E,2,0)</f>
        <v>3.2222223281860352</v>
      </c>
      <c r="C13" s="4">
        <f>VLOOKUP(A13,shocks!B:E,3,0)</f>
        <v>7</v>
      </c>
      <c r="D13" s="5">
        <f>VLOOKUP(A13,shocks!B:E,4,0)</f>
        <v>1.212355375289917</v>
      </c>
      <c r="E13" s="6">
        <f>D13-shocks!$E$40</f>
        <v>0.31236223379770911</v>
      </c>
      <c r="F13" s="5">
        <f t="shared" si="0"/>
        <v>8.4304413540303491E-2</v>
      </c>
      <c r="H13" s="38">
        <v>3</v>
      </c>
      <c r="I13" s="36">
        <f>+I12+F10</f>
        <v>0.46998822043374949</v>
      </c>
      <c r="J13" s="36">
        <f>J12+F7+F15</f>
        <v>0.40095675769779604</v>
      </c>
      <c r="K13" s="1"/>
      <c r="L13" s="1"/>
    </row>
    <row r="14" spans="1:14" x14ac:dyDescent="0.25">
      <c r="A14" t="s">
        <v>22</v>
      </c>
      <c r="B14" s="4">
        <f>VLOOKUP(A14,shocks!B:E,2,0)</f>
        <v>3.2999999523162842</v>
      </c>
      <c r="C14" s="4">
        <f>VLOOKUP(A14,shocks!B:E,3,0)</f>
        <v>5</v>
      </c>
      <c r="D14" s="5">
        <f>VLOOKUP(A14,shocks!B:E,4,0)</f>
        <v>1.2027287483215332</v>
      </c>
      <c r="E14" s="6">
        <f>D14-shocks!$E$40</f>
        <v>0.30273560682932532</v>
      </c>
      <c r="F14" s="5">
        <f t="shared" si="0"/>
        <v>8.1706253285544747E-2</v>
      </c>
      <c r="H14" s="38">
        <f>+H15-$I$2</f>
        <v>3.1999</v>
      </c>
      <c r="I14" s="36">
        <f t="shared" si="1"/>
        <v>0.46998822043374949</v>
      </c>
      <c r="J14" s="36">
        <f t="shared" ref="J14:J22" si="2">J13</f>
        <v>0.40095675769779604</v>
      </c>
      <c r="K14" s="1"/>
      <c r="L14" s="1"/>
    </row>
    <row r="15" spans="1:14" x14ac:dyDescent="0.25">
      <c r="A15" t="s">
        <v>11</v>
      </c>
      <c r="B15" s="4">
        <f>VLOOKUP(A15,shocks!B:E,2,0)</f>
        <v>3.4000000953674316</v>
      </c>
      <c r="C15" s="4">
        <f>VLOOKUP(A15,shocks!B:E,3,0)</f>
        <v>3</v>
      </c>
      <c r="D15" s="5">
        <f>VLOOKUP(A15,shocks!B:E,4,0)</f>
        <v>1.0410213470458984</v>
      </c>
      <c r="E15" s="6">
        <f>D15-shocks!$E$40</f>
        <v>0.14102820555369056</v>
      </c>
      <c r="F15" s="5">
        <f t="shared" si="0"/>
        <v>3.8062540459180345E-2</v>
      </c>
      <c r="H15" s="38">
        <v>3.2</v>
      </c>
      <c r="I15" s="36">
        <f>+I14+F11+F12</f>
        <v>0.65477749154685283</v>
      </c>
      <c r="J15" s="36">
        <f t="shared" si="2"/>
        <v>0.40095675769779604</v>
      </c>
      <c r="K15" s="1"/>
      <c r="L15" s="1"/>
    </row>
    <row r="16" spans="1:14" x14ac:dyDescent="0.25">
      <c r="A16" t="s">
        <v>4</v>
      </c>
      <c r="B16" s="4">
        <f>VLOOKUP(A16,shocks!B:E,2,0)</f>
        <v>4.9000000953674316</v>
      </c>
      <c r="C16" s="4">
        <f>VLOOKUP(A16,shocks!B:E,3,0)</f>
        <v>6.5999999046325684</v>
      </c>
      <c r="D16" s="5">
        <f>VLOOKUP(A16,shocks!B:E,4,0)</f>
        <v>1.1159696578979492</v>
      </c>
      <c r="E16" s="6">
        <f>D16-shocks!$E$40</f>
        <v>0.21597651640574134</v>
      </c>
      <c r="F16" s="5">
        <f t="shared" si="0"/>
        <v>5.829057287974003E-2</v>
      </c>
      <c r="H16" s="38">
        <f>+H17-$I$2</f>
        <v>3.2199</v>
      </c>
      <c r="I16" s="36">
        <f t="shared" si="1"/>
        <v>0.65477749154685283</v>
      </c>
      <c r="J16" s="36">
        <f t="shared" si="2"/>
        <v>0.40095675769779604</v>
      </c>
      <c r="K16" s="1"/>
      <c r="L16" s="1"/>
    </row>
    <row r="17" spans="1:12" x14ac:dyDescent="0.25">
      <c r="A17" t="s">
        <v>24</v>
      </c>
      <c r="B17" s="4">
        <f>VLOOKUP(A17,shocks!B:E,2,0)</f>
        <v>5.8000001907348633</v>
      </c>
      <c r="C17" s="4">
        <f>VLOOKUP(A17,shocks!B:E,3,0)</f>
        <v>7</v>
      </c>
      <c r="D17" s="5">
        <f>VLOOKUP(A17,shocks!B:E,4,0)</f>
        <v>1.1116774082183838</v>
      </c>
      <c r="E17" s="6">
        <f>D17-shocks!$E$40</f>
        <v>0.21168426672617591</v>
      </c>
      <c r="F17" s="5">
        <f t="shared" si="0"/>
        <v>5.7132124281121473E-2</v>
      </c>
      <c r="H17" s="38">
        <v>3.22</v>
      </c>
      <c r="I17" s="36">
        <f>+I16+F13</f>
        <v>0.73908190508715632</v>
      </c>
      <c r="J17" s="36">
        <f t="shared" si="2"/>
        <v>0.40095675769779604</v>
      </c>
      <c r="K17" s="1"/>
      <c r="L17" s="1"/>
    </row>
    <row r="18" spans="1:12" x14ac:dyDescent="0.25">
      <c r="B18" s="4"/>
      <c r="C18" s="4"/>
      <c r="D18" s="5"/>
      <c r="E18" s="6"/>
      <c r="F18" s="5"/>
      <c r="H18" s="38">
        <f>+H19-$I$2</f>
        <v>3.2998999999999996</v>
      </c>
      <c r="I18" s="36">
        <f t="shared" si="1"/>
        <v>0.73908190508715632</v>
      </c>
      <c r="J18" s="36">
        <f t="shared" si="2"/>
        <v>0.40095675769779604</v>
      </c>
      <c r="K18" s="1"/>
      <c r="L18" s="1"/>
    </row>
    <row r="19" spans="1:12" x14ac:dyDescent="0.25">
      <c r="A19" t="s">
        <v>23</v>
      </c>
      <c r="B19" s="4">
        <f>VLOOKUP(A19,shocks!B:E,2,0)</f>
        <v>7</v>
      </c>
      <c r="C19" s="4">
        <f>VLOOKUP(A19,shocks!B:E,3,0)</f>
        <v>7</v>
      </c>
      <c r="D19" s="5">
        <f>VLOOKUP(A19,shocks!B:E,4,0)</f>
        <v>0.99531459808349609</v>
      </c>
      <c r="E19" s="6">
        <f>D19-shocks!$E$40</f>
        <v>9.5321456591288212E-2</v>
      </c>
      <c r="F19" s="5">
        <f>E19/$E$20</f>
        <v>2.5726604007257504E-2</v>
      </c>
      <c r="H19" s="38">
        <v>3.3</v>
      </c>
      <c r="I19" s="36">
        <f>+I18+F14</f>
        <v>0.82078815837270103</v>
      </c>
      <c r="J19" s="36">
        <f t="shared" si="2"/>
        <v>0.40095675769779604</v>
      </c>
      <c r="K19" s="1"/>
      <c r="L19" s="1"/>
    </row>
    <row r="20" spans="1:12" x14ac:dyDescent="0.25">
      <c r="E20" s="5">
        <f>SUM(E2:E19)</f>
        <v>3.7051705916722595</v>
      </c>
      <c r="F20" s="5">
        <f>SUM(F2:F19)</f>
        <v>1.0000000000000004</v>
      </c>
      <c r="H20" s="38">
        <f>+H21-$I$2</f>
        <v>3.3998999999999997</v>
      </c>
      <c r="I20" s="36">
        <f t="shared" si="1"/>
        <v>0.82078815837270103</v>
      </c>
      <c r="J20" s="36">
        <f t="shared" si="2"/>
        <v>0.40095675769779604</v>
      </c>
      <c r="K20" s="1"/>
      <c r="L20" s="1"/>
    </row>
    <row r="21" spans="1:12" x14ac:dyDescent="0.25">
      <c r="H21" s="38">
        <v>3.4</v>
      </c>
      <c r="I21" s="36">
        <f>+I20+F15</f>
        <v>0.85885069883188137</v>
      </c>
      <c r="J21" s="36">
        <f t="shared" si="2"/>
        <v>0.40095675769779604</v>
      </c>
      <c r="K21" s="1"/>
      <c r="L21" s="1"/>
    </row>
    <row r="22" spans="1:12" x14ac:dyDescent="0.25">
      <c r="H22" s="38">
        <f>+H23-$I$2</f>
        <v>4.5499000000000001</v>
      </c>
      <c r="I22" s="36">
        <f t="shared" si="1"/>
        <v>0.85885069883188137</v>
      </c>
      <c r="J22" s="36">
        <f t="shared" si="2"/>
        <v>0.40095675769779604</v>
      </c>
      <c r="K22" s="1"/>
      <c r="L22" s="1"/>
    </row>
    <row r="23" spans="1:12" x14ac:dyDescent="0.25">
      <c r="H23" s="38">
        <v>4.55</v>
      </c>
      <c r="I23" s="36">
        <f t="shared" si="1"/>
        <v>0.85885069883188137</v>
      </c>
      <c r="J23" s="36">
        <f>J22+F11</f>
        <v>0.5000827884607848</v>
      </c>
      <c r="K23" s="1"/>
      <c r="L23" s="1"/>
    </row>
    <row r="24" spans="1:12" x14ac:dyDescent="0.25">
      <c r="H24" s="38">
        <f>+H25-$I$2</f>
        <v>4.7499000000000002</v>
      </c>
      <c r="I24" s="36">
        <f t="shared" si="1"/>
        <v>0.85885069883188137</v>
      </c>
      <c r="J24" s="36">
        <f>J23</f>
        <v>0.5000827884607848</v>
      </c>
      <c r="K24" s="1"/>
      <c r="L24" s="1"/>
    </row>
    <row r="25" spans="1:12" x14ac:dyDescent="0.25">
      <c r="H25" s="38">
        <v>4.75</v>
      </c>
      <c r="I25" s="36">
        <f t="shared" si="1"/>
        <v>0.85885069883188137</v>
      </c>
      <c r="J25" s="36">
        <f>J24+F18</f>
        <v>0.5000827884607848</v>
      </c>
      <c r="K25" s="1"/>
      <c r="L25" s="1"/>
    </row>
    <row r="26" spans="1:12" x14ac:dyDescent="0.25">
      <c r="H26" s="38">
        <f>+H27-$I$2</f>
        <v>4.8999000000000006</v>
      </c>
      <c r="I26" s="36">
        <f t="shared" si="1"/>
        <v>0.85885069883188137</v>
      </c>
      <c r="J26" s="36">
        <f>J25</f>
        <v>0.5000827884607848</v>
      </c>
      <c r="K26" s="1"/>
      <c r="L26" s="1"/>
    </row>
    <row r="27" spans="1:12" x14ac:dyDescent="0.25">
      <c r="H27" s="38">
        <v>4.9000000000000004</v>
      </c>
      <c r="I27" s="36">
        <f>+I26+F16</f>
        <v>0.91714127171162141</v>
      </c>
      <c r="J27" s="36">
        <f>J26</f>
        <v>0.5000827884607848</v>
      </c>
      <c r="K27" s="1"/>
      <c r="L27" s="1"/>
    </row>
    <row r="28" spans="1:12" x14ac:dyDescent="0.25">
      <c r="H28" s="38">
        <f>+H29-$I$2</f>
        <v>4.9999000000000002</v>
      </c>
      <c r="I28" s="36">
        <f t="shared" si="1"/>
        <v>0.91714127171162141</v>
      </c>
      <c r="J28" s="36">
        <f>J27</f>
        <v>0.5000827884607848</v>
      </c>
      <c r="K28" s="1"/>
      <c r="L28" s="1"/>
    </row>
    <row r="29" spans="1:12" x14ac:dyDescent="0.25">
      <c r="H29" s="38">
        <v>5</v>
      </c>
      <c r="I29" s="36">
        <f t="shared" si="1"/>
        <v>0.91714127171162141</v>
      </c>
      <c r="J29" s="36">
        <f>J28+F14</f>
        <v>0.5817890417463295</v>
      </c>
      <c r="K29" s="1"/>
      <c r="L29" s="1"/>
    </row>
    <row r="30" spans="1:12" x14ac:dyDescent="0.25">
      <c r="H30" s="38">
        <f>+H31-$I$2</f>
        <v>5.7999000000000001</v>
      </c>
      <c r="I30" s="36">
        <f t="shared" si="1"/>
        <v>0.91714127171162141</v>
      </c>
      <c r="J30" s="36">
        <f>J29</f>
        <v>0.5817890417463295</v>
      </c>
      <c r="K30" s="1"/>
      <c r="L30" s="1"/>
    </row>
    <row r="31" spans="1:12" x14ac:dyDescent="0.25">
      <c r="H31" s="38">
        <v>5.8</v>
      </c>
      <c r="I31" s="36">
        <f>+I30+F17</f>
        <v>0.97427339599274287</v>
      </c>
      <c r="J31" s="36">
        <f>J30</f>
        <v>0.5817890417463295</v>
      </c>
      <c r="K31" s="1"/>
      <c r="L31" s="1"/>
    </row>
    <row r="32" spans="1:12" x14ac:dyDescent="0.25">
      <c r="H32" s="38">
        <f>+H33-$I$2</f>
        <v>6.5998999999999999</v>
      </c>
      <c r="I32" s="36">
        <f t="shared" si="1"/>
        <v>0.97427339599274287</v>
      </c>
      <c r="J32" s="36">
        <f>J31</f>
        <v>0.5817890417463295</v>
      </c>
      <c r="K32" s="1"/>
      <c r="L32" s="1"/>
    </row>
    <row r="33" spans="7:12" x14ac:dyDescent="0.25">
      <c r="H33" s="38">
        <v>6.6</v>
      </c>
      <c r="I33" s="36">
        <f t="shared" si="1"/>
        <v>0.97427339599274287</v>
      </c>
      <c r="J33" s="36">
        <f>J32+F16</f>
        <v>0.64007961462606955</v>
      </c>
      <c r="K33" s="1"/>
      <c r="L33" s="1"/>
    </row>
    <row r="34" spans="7:12" x14ac:dyDescent="0.25">
      <c r="H34" s="38">
        <f>+H35-$I$2</f>
        <v>6.6999000000000004</v>
      </c>
      <c r="I34" s="36">
        <f t="shared" si="1"/>
        <v>0.97427339599274287</v>
      </c>
      <c r="J34" s="36">
        <f>J33</f>
        <v>0.64007961462606955</v>
      </c>
      <c r="K34" s="1"/>
      <c r="L34" s="1"/>
    </row>
    <row r="35" spans="7:12" x14ac:dyDescent="0.25">
      <c r="G35" s="12"/>
      <c r="H35" s="38">
        <v>6.7</v>
      </c>
      <c r="I35" s="36">
        <f t="shared" si="1"/>
        <v>0.97427339599274287</v>
      </c>
      <c r="J35" s="36">
        <f>J34+F10</f>
        <v>0.69997269841510223</v>
      </c>
      <c r="K35" s="1"/>
      <c r="L35" s="1"/>
    </row>
    <row r="36" spans="7:12" x14ac:dyDescent="0.25">
      <c r="H36" s="38">
        <f>+H37-$I$2</f>
        <v>6.9999000000000002</v>
      </c>
      <c r="I36" s="36">
        <f t="shared" si="1"/>
        <v>0.97427339599274287</v>
      </c>
      <c r="J36" s="36">
        <f>J35</f>
        <v>0.69997269841510223</v>
      </c>
      <c r="K36" s="1"/>
      <c r="L36" s="1"/>
    </row>
    <row r="37" spans="7:12" x14ac:dyDescent="0.25">
      <c r="H37" s="38">
        <v>7</v>
      </c>
      <c r="I37" s="36">
        <f>+I36+F18+F19</f>
        <v>1.0000000000000004</v>
      </c>
      <c r="J37" s="36">
        <f>J36+F19+F17+F13+F12+F9</f>
        <v>1.0000000000000002</v>
      </c>
      <c r="K37" s="1"/>
      <c r="L37" s="1"/>
    </row>
  </sheetData>
  <pageMargins left="0.511811024" right="0.511811024" top="0.78740157499999996" bottom="0.78740157499999996" header="0.31496062000000002" footer="0.31496062000000002"/>
  <ignoredErrors>
    <ignoredError sqref="I9:J16 I18:J38 J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Paste_dataset</vt:lpstr>
      <vt:lpstr>Table_2</vt:lpstr>
      <vt:lpstr>Figure_5</vt:lpstr>
      <vt:lpstr>shocks</vt:lpstr>
      <vt:lpstr>xconst - Low (weig)</vt:lpstr>
      <vt:lpstr>xconst - High (weig)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Bernardo de Vasconcellos Guimarães</dc:creator>
  <cp:lastModifiedBy>Julia Marasca</cp:lastModifiedBy>
  <dcterms:created xsi:type="dcterms:W3CDTF">2018-05-18T14:52:52Z</dcterms:created>
  <dcterms:modified xsi:type="dcterms:W3CDTF">2024-03-25T13:12:36Z</dcterms:modified>
</cp:coreProperties>
</file>